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IREZIONE GENERALE NEW_dal 01.01.2019\UFFICIO PERSONALE PARTE GIURIDICA\RECLUTAMENTO PERSONALE\FABBISOGNO DI PERSONALE\2023-2025\AGGIORNAMENTO nel corso del 2023\"/>
    </mc:Choice>
  </mc:AlternateContent>
  <xr:revisionPtr revIDLastSave="0" documentId="13_ncr:1_{5F33A922-91C4-4CC1-B4DD-68E788C61D0D}" xr6:coauthVersionLast="47" xr6:coauthVersionMax="47" xr10:uidLastSave="{00000000-0000-0000-0000-000000000000}"/>
  <bookViews>
    <workbookView xWindow="-120" yWindow="-120" windowWidth="29040" windowHeight="15840" xr2:uid="{9D50AC5D-BC20-44C7-BA8A-13E819E25918}"/>
  </bookViews>
  <sheets>
    <sheet name="2023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'2023'!$A$1:$D$43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4" i="1"/>
  <c r="D19" i="1" l="1"/>
  <c r="D8" i="1"/>
  <c r="D5" i="1"/>
  <c r="D14" i="1"/>
  <c r="D36" i="1" l="1"/>
  <c r="D35" i="1"/>
  <c r="D34" i="1" l="1"/>
  <c r="D33" i="1"/>
  <c r="D26" i="1"/>
  <c r="D25" i="1"/>
  <c r="D16" i="1" l="1"/>
  <c r="D12" i="1"/>
  <c r="F27" i="1" l="1"/>
  <c r="D28" i="1"/>
  <c r="H27" i="1" l="1"/>
  <c r="G27" i="1"/>
  <c r="I27" i="1"/>
  <c r="J27" i="1" s="1"/>
  <c r="D9" i="1" l="1"/>
  <c r="D27" i="1"/>
  <c r="D37" i="1" s="1"/>
  <c r="D4" i="1" l="1"/>
  <c r="D22" i="1" s="1"/>
  <c r="D38" i="1" s="1"/>
  <c r="D43" i="1" l="1"/>
  <c r="D41" i="1"/>
</calcChain>
</file>

<file path=xl/sharedStrings.xml><?xml version="1.0" encoding="utf-8"?>
<sst xmlns="http://schemas.openxmlformats.org/spreadsheetml/2006/main" count="85" uniqueCount="65">
  <si>
    <t>Spese per il personale</t>
  </si>
  <si>
    <t>Comuni soggetti al patto di stabilità</t>
  </si>
  <si>
    <t>COMPONENTI CONSIDERATE PER LA DETERMINAZIONE DEL TETTO DI SPESA:</t>
  </si>
  <si>
    <t xml:space="preserve">Totale intervento 1 - Personale </t>
  </si>
  <si>
    <t>+</t>
  </si>
  <si>
    <t>di cui:</t>
  </si>
  <si>
    <t>Retribuzioni lorde (trattamento fisso e accessorio) corrisposte al personale con contratto di lavoro a tempo indeterminato e determinato</t>
  </si>
  <si>
    <t>Oneri riflessi a carico del datore di lavoro per contributi obbligatori</t>
  </si>
  <si>
    <t>Spese sostenute dall'Ente per il personale in convenzione (ai sensi degli artt. 13 e 14 del CCNL 22/01/2004) per la quota parte di costo effettivamente sostenuto</t>
  </si>
  <si>
    <t>Spese per incarichi ex artt. 90 e 110, commi 1 e 2 del TUEL</t>
  </si>
  <si>
    <t>Spese per collaborazioni coordinate e continuative, altre forme di lavoro flessibile (es. inteninali, tirocini, ecc.), con convenzioni, LSU, buoni lavoro art. 70 D.Lgs. 276/2003 (se contabilizzate nell'interv. 1)</t>
  </si>
  <si>
    <t xml:space="preserve">Rimborsi pagati per personale comandato da altre amministrazioni (se contabilizzati nell'interv. 1)                                                       </t>
  </si>
  <si>
    <t>Irap</t>
  </si>
  <si>
    <t>TOTALE PARZIALE (COMPONENTI SPESA PERSONALE CONTABILIZZATE NELLE SPESE CORRENTI)</t>
  </si>
  <si>
    <t>Altre spese non contabilizzate nelle spese correnti (ad es. spese elettorali rimborsate dallo Stato o da altri Enti pubblici, spese per censimento ISTAT, se contabilizzate a "partite di giro", ecc.)</t>
  </si>
  <si>
    <t>TOTALE SPESA DI PERSONALE</t>
  </si>
  <si>
    <t>COMPONENTI ESCLUSE:</t>
  </si>
  <si>
    <t>-</t>
  </si>
  <si>
    <t xml:space="preserve">Costo personale comandato ad altre amministrazioni (e da queste rimborsato)                                                 </t>
  </si>
  <si>
    <t>Spese per assunzione di lavoratori categorie protette (per la quota d'obbligo)</t>
  </si>
  <si>
    <t>Spese personale il cui costo sia a carico di finanziamenti comunitari o privati</t>
  </si>
  <si>
    <t>Spese per straordinari ed altri oneri di personale rimborsati dallo Stato (dalla Regione o dalla Provincia) per attività elettorale</t>
  </si>
  <si>
    <t>Spese di personale per l'esecuzione delle operazioni censuarie degli enti individuati nel Piano generale di censimento nei limiti delle risorse trasferite dall'ISTAT (D.L. 78/2010, art. 50, commi 2 e 7)</t>
  </si>
  <si>
    <t>Spese per incentivi al personale per progettazione opere pubbliche, ICI, condoni, avvocatura</t>
  </si>
  <si>
    <t>Diritti di rogito spettanti al Segretario Comunale</t>
  </si>
  <si>
    <t>Oneri a carico del datore di lavoro per adesione al Fondo Perseo da parte dei dipendenti (delibera Corte dei conti Piemonte n. 380/2013)</t>
  </si>
  <si>
    <t>TOTALE COMPONENTI ESCLUSE</t>
  </si>
  <si>
    <t>COMPONENTI ASSOGGETTATE AL LIMITE DI SPESA</t>
  </si>
  <si>
    <t>MEDIA DEL TRIENNIO 2011-2012-2013</t>
  </si>
  <si>
    <t>L'ente rispetta il vincolo relativo al contenumento della spesa di personale ?</t>
  </si>
  <si>
    <t>Assegni per nucleo familiare</t>
  </si>
  <si>
    <t>Spese per formazione personale</t>
  </si>
  <si>
    <t>Perseo</t>
  </si>
  <si>
    <t>Spese derivanti dai rinnovi contrattuali</t>
  </si>
  <si>
    <t>Impegnato 2022</t>
  </si>
  <si>
    <t>Comprensivo di INAIL</t>
  </si>
  <si>
    <t>Assunzioni in deroga al D.M. 34/2019</t>
  </si>
  <si>
    <t xml:space="preserve">Eventuale SAGAT (se ci fosse) </t>
  </si>
  <si>
    <t>Censimento ISTAT</t>
  </si>
  <si>
    <t>Previsione rinnovi contrattuali</t>
  </si>
  <si>
    <t>Buoni pasto</t>
  </si>
  <si>
    <t>Spese per buoni pasto</t>
  </si>
  <si>
    <t>Spese di formazione</t>
  </si>
  <si>
    <t>Oneri riflessi relativi alle spese di cui ai punti precedenti</t>
  </si>
  <si>
    <t>Irap relativo alle spese di cui ai punti precedenti (non 9 perché versato direttamente dall'ente cui il personale è stato comandato e 10 perché le spese per le categorie protette non sono soggette a IRAP)</t>
  </si>
  <si>
    <t>Incremento art.67 c.2 lett.a ) CCNL 2018 - 83,20 a dipendente</t>
  </si>
  <si>
    <t>oneri</t>
  </si>
  <si>
    <t>lordo rinnovi contrattuali</t>
  </si>
  <si>
    <t>irap</t>
  </si>
  <si>
    <t>oneri+irap</t>
  </si>
  <si>
    <t>netto rinnovi contrattuali</t>
  </si>
  <si>
    <t>dato consolidato</t>
  </si>
  <si>
    <t>incentivi (Tecnici e Tributari) + censimento ISTAT + Attività elettorale (Referendum liquidato e autorizz. Politiche)</t>
  </si>
  <si>
    <t>inserire solo stima previsione aumento tabellare previsto dal nuovo contratto che andrà firmato INCLUSI oneri e IRAP</t>
  </si>
  <si>
    <t>Impegnato 2023</t>
  </si>
  <si>
    <t>Art. 79 c. 1 lett. b) CCNL 2022 – Incremento € 84,50 per dipendente, a valere dal 2021</t>
  </si>
  <si>
    <t>No Attività elettorale 2023</t>
  </si>
  <si>
    <t>CONVENZIONI</t>
  </si>
  <si>
    <t>SCAVALCHI</t>
  </si>
  <si>
    <t>già inserito in D11</t>
  </si>
  <si>
    <t>Nostri fuori in Convenzione: Segretario (50%) + Caldana/Foglizzo</t>
  </si>
  <si>
    <t>Margine di spesa ancora sostenibile nel 2023</t>
  </si>
  <si>
    <t xml:space="preserve">ASSUNZIONI 2022 +STABILIZZAZ. - NUOVO OPERAIO MAI ASSUNTO ( BANDUCCI ) (RETRIBUZ+ONERI) </t>
  </si>
  <si>
    <t xml:space="preserve">Include tutte le voci stipendiali + RINNOVI CONTRATTUALI 2009/2019 - NO PERSEO - NO ASSEGNI </t>
  </si>
  <si>
    <t>includere delta 2009/2019 + 83,20 € (incremento art.67 c.2 lett.a) CCNL 2018)+ Art. 79 c. 1 lett. b) CCNL 2022 – Incremento € 84,50 per dipendente, a valere dal 2021+ IVC + stima riga 14 (come fosse delta 2009/2022)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</si>
</sst>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sz val="10"/>
      <color indexed="8"/>
      <name val="Arial"/>
      <family val="2"/>
    </font>
    <font>
      <b/>
      <sz val="10"/>
      <color rgb="FF0070C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8"/>
      </right>
      <top/>
      <bottom style="thin">
        <color indexed="28"/>
      </bottom>
      <diagonal/>
    </border>
    <border>
      <left style="thin">
        <color indexed="28"/>
      </left>
      <right style="thin">
        <color indexed="28"/>
      </right>
      <top/>
      <bottom style="thin">
        <color indexed="28"/>
      </bottom>
      <diagonal/>
    </border>
    <border>
      <left style="thin">
        <color indexed="28"/>
      </left>
      <right style="medium">
        <color indexed="64"/>
      </right>
      <top/>
      <bottom style="thin">
        <color indexed="28"/>
      </bottom>
      <diagonal/>
    </border>
    <border>
      <left style="thin">
        <color indexed="64"/>
      </left>
      <right style="thin">
        <color indexed="28"/>
      </right>
      <top style="thin">
        <color indexed="2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8"/>
      </right>
      <top/>
      <bottom style="thin">
        <color indexed="28"/>
      </bottom>
      <diagonal/>
    </border>
    <border>
      <left/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64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/>
      <right style="thin">
        <color indexed="28"/>
      </right>
      <top style="thin">
        <color indexed="28"/>
      </top>
      <bottom/>
      <diagonal/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medium">
        <color indexed="64"/>
      </left>
      <right style="thin">
        <color indexed="28"/>
      </right>
      <top/>
      <bottom/>
      <diagonal/>
    </border>
    <border>
      <left style="thin">
        <color indexed="28"/>
      </left>
      <right style="thin">
        <color indexed="28"/>
      </right>
      <top/>
      <bottom/>
      <diagonal/>
    </border>
    <border>
      <left style="thin">
        <color indexed="64"/>
      </left>
      <right style="thin">
        <color indexed="28"/>
      </right>
      <top style="thin">
        <color indexed="64"/>
      </top>
      <bottom style="thin">
        <color indexed="28"/>
      </bottom>
      <diagonal/>
    </border>
    <border>
      <left style="thin">
        <color indexed="28"/>
      </left>
      <right style="medium">
        <color indexed="64"/>
      </right>
      <top style="thin">
        <color indexed="28"/>
      </top>
      <bottom style="thin">
        <color indexed="28"/>
      </bottom>
      <diagonal/>
    </border>
    <border>
      <left style="medium">
        <color indexed="64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8"/>
      </left>
      <right style="medium">
        <color indexed="64"/>
      </right>
      <top style="thin">
        <color indexed="2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9" fillId="0" borderId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8" fillId="3" borderId="5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/>
      <protection locked="0"/>
    </xf>
    <xf numFmtId="0" fontId="6" fillId="3" borderId="7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 applyProtection="1">
      <alignment horizontal="center" vertical="center"/>
      <protection locked="0"/>
    </xf>
    <xf numFmtId="0" fontId="6" fillId="3" borderId="3" xfId="1" applyFont="1" applyFill="1" applyBorder="1" applyAlignment="1" applyProtection="1">
      <alignment horizontal="center" vertical="center"/>
      <protection locked="0"/>
    </xf>
    <xf numFmtId="0" fontId="8" fillId="3" borderId="13" xfId="1" applyFont="1" applyFill="1" applyBorder="1" applyAlignment="1" applyProtection="1">
      <alignment horizontal="center" vertical="center" wrapText="1"/>
      <protection hidden="1"/>
    </xf>
    <xf numFmtId="0" fontId="8" fillId="3" borderId="12" xfId="1" applyFont="1" applyFill="1" applyBorder="1" applyAlignment="1" applyProtection="1">
      <alignment horizontal="center" vertical="center" wrapText="1"/>
      <protection hidden="1"/>
    </xf>
    <xf numFmtId="0" fontId="6" fillId="3" borderId="14" xfId="1" applyFont="1" applyFill="1" applyBorder="1" applyAlignment="1" applyProtection="1">
      <alignment horizontal="center" vertical="center"/>
      <protection locked="0"/>
    </xf>
    <xf numFmtId="0" fontId="8" fillId="3" borderId="15" xfId="1" applyFont="1" applyFill="1" applyBorder="1" applyAlignment="1" applyProtection="1">
      <alignment horizontal="center" vertical="center" wrapText="1"/>
      <protection hidden="1"/>
    </xf>
    <xf numFmtId="0" fontId="6" fillId="3" borderId="16" xfId="1" applyFont="1" applyFill="1" applyBorder="1" applyAlignment="1" applyProtection="1">
      <alignment horizontal="center" vertical="center"/>
      <protection locked="0"/>
    </xf>
    <xf numFmtId="0" fontId="6" fillId="3" borderId="18" xfId="1" applyFont="1" applyFill="1" applyBorder="1" applyAlignment="1" applyProtection="1">
      <alignment horizontal="center" vertical="center"/>
      <protection locked="0"/>
    </xf>
    <xf numFmtId="0" fontId="8" fillId="3" borderId="13" xfId="1" quotePrefix="1" applyFont="1" applyFill="1" applyBorder="1" applyAlignment="1" applyProtection="1">
      <alignment horizontal="center" vertical="center" wrapText="1"/>
      <protection hidden="1"/>
    </xf>
    <xf numFmtId="0" fontId="6" fillId="3" borderId="9" xfId="1" applyFont="1" applyFill="1" applyBorder="1" applyAlignment="1" applyProtection="1">
      <alignment horizontal="center" vertical="center"/>
      <protection locked="0"/>
    </xf>
    <xf numFmtId="4" fontId="5" fillId="3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locked="0"/>
    </xf>
    <xf numFmtId="4" fontId="5" fillId="0" borderId="3" xfId="1" applyNumberFormat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4" borderId="9" xfId="1" applyFont="1" applyFill="1" applyBorder="1" applyAlignment="1" applyProtection="1">
      <alignment horizontal="justify" vertical="center" wrapText="1"/>
      <protection locked="0"/>
    </xf>
    <xf numFmtId="4" fontId="3" fillId="4" borderId="6" xfId="1" applyNumberFormat="1" applyFont="1" applyFill="1" applyBorder="1" applyAlignment="1" applyProtection="1">
      <alignment horizontal="center" vertical="center"/>
      <protection locked="0"/>
    </xf>
    <xf numFmtId="0" fontId="3" fillId="4" borderId="12" xfId="1" applyFont="1" applyFill="1" applyBorder="1" applyAlignment="1" applyProtection="1">
      <alignment horizontal="justify" vertical="center" wrapText="1"/>
      <protection locked="0"/>
    </xf>
    <xf numFmtId="4" fontId="3" fillId="4" borderId="17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justify" vertical="center" wrapText="1"/>
      <protection locked="0"/>
    </xf>
    <xf numFmtId="0" fontId="3" fillId="4" borderId="3" xfId="1" applyFont="1" applyFill="1" applyBorder="1" applyAlignment="1" applyProtection="1">
      <alignment horizontal="left" vertical="center" wrapText="1"/>
      <protection locked="0"/>
    </xf>
    <xf numFmtId="0" fontId="3" fillId="4" borderId="11" xfId="1" applyFont="1" applyFill="1" applyBorder="1" applyAlignment="1" applyProtection="1">
      <alignment horizontal="justify" vertical="center" wrapText="1"/>
      <protection locked="0"/>
    </xf>
    <xf numFmtId="0" fontId="8" fillId="3" borderId="0" xfId="1" quotePrefix="1" applyFont="1" applyFill="1" applyAlignment="1" applyProtection="1">
      <alignment horizontal="center" vertical="center" wrapText="1"/>
      <protection hidden="1"/>
    </xf>
    <xf numFmtId="0" fontId="3" fillId="4" borderId="0" xfId="1" applyFont="1" applyFill="1" applyAlignment="1" applyProtection="1">
      <alignment vertical="center"/>
      <protection locked="0"/>
    </xf>
    <xf numFmtId="164" fontId="10" fillId="4" borderId="0" xfId="3" applyNumberFormat="1" applyFont="1" applyFill="1" applyAlignment="1">
      <alignment vertical="center"/>
    </xf>
    <xf numFmtId="0" fontId="6" fillId="3" borderId="21" xfId="1" applyFont="1" applyFill="1" applyBorder="1" applyAlignment="1" applyProtection="1">
      <alignment horizontal="center" vertical="center"/>
      <protection locked="0"/>
    </xf>
    <xf numFmtId="0" fontId="3" fillId="4" borderId="10" xfId="1" applyFont="1" applyFill="1" applyBorder="1" applyAlignment="1" applyProtection="1">
      <alignment horizontal="justify" vertical="center" wrapText="1"/>
      <protection locked="0"/>
    </xf>
    <xf numFmtId="0" fontId="3" fillId="4" borderId="5" xfId="1" applyFont="1" applyFill="1" applyBorder="1" applyAlignment="1" applyProtection="1">
      <alignment horizontal="justify" vertical="center" wrapText="1"/>
      <protection locked="0"/>
    </xf>
    <xf numFmtId="0" fontId="3" fillId="4" borderId="0" xfId="1" applyFont="1" applyFill="1" applyAlignment="1" applyProtection="1">
      <alignment horizontal="justify" vertical="center" wrapText="1"/>
      <protection locked="0"/>
    </xf>
    <xf numFmtId="0" fontId="3" fillId="4" borderId="13" xfId="1" applyFont="1" applyFill="1" applyBorder="1" applyAlignment="1" applyProtection="1">
      <alignment horizontal="justify" vertical="center" wrapText="1"/>
      <protection locked="0"/>
    </xf>
    <xf numFmtId="0" fontId="3" fillId="4" borderId="3" xfId="1" applyFont="1" applyFill="1" applyBorder="1" applyAlignment="1" applyProtection="1">
      <alignment horizontal="justify" vertical="center"/>
      <protection locked="0"/>
    </xf>
    <xf numFmtId="0" fontId="3" fillId="4" borderId="19" xfId="1" applyFont="1" applyFill="1" applyBorder="1" applyAlignment="1" applyProtection="1">
      <alignment horizontal="justify" vertical="center"/>
      <protection locked="0"/>
    </xf>
    <xf numFmtId="0" fontId="3" fillId="4" borderId="19" xfId="1" applyFont="1" applyFill="1" applyBorder="1" applyAlignment="1" applyProtection="1">
      <alignment horizontal="justify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hidden="1"/>
    </xf>
    <xf numFmtId="4" fontId="3" fillId="4" borderId="22" xfId="1" applyNumberFormat="1" applyFon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vertical="center"/>
      <protection locked="0"/>
    </xf>
    <xf numFmtId="0" fontId="11" fillId="0" borderId="0" xfId="1" applyFont="1" applyAlignment="1" applyProtection="1">
      <alignment horizontal="right" vertical="center"/>
      <protection locked="0"/>
    </xf>
    <xf numFmtId="0" fontId="5" fillId="2" borderId="3" xfId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5" fillId="2" borderId="2" xfId="1" applyFont="1" applyFill="1" applyBorder="1" applyAlignment="1" applyProtection="1">
      <alignment horizontal="center" vertical="center"/>
      <protection locked="0"/>
    </xf>
    <xf numFmtId="0" fontId="6" fillId="3" borderId="3" xfId="1" applyFont="1" applyFill="1" applyBorder="1" applyAlignment="1" applyProtection="1">
      <alignment horizontal="center" vertical="center"/>
      <protection locked="0"/>
    </xf>
  </cellXfs>
  <cellStyles count="6">
    <cellStyle name="Migliaia 5" xfId="2" xr:uid="{ACC6ACEC-EC73-41F0-A1B2-D2FE70501902}"/>
    <cellStyle name="Normale" xfId="0" builtinId="0"/>
    <cellStyle name="Normale 2" xfId="3" xr:uid="{2B3A26C3-8DC7-4D7D-8C9E-8A12F21AA24F}"/>
    <cellStyle name="Normale 2 2" xfId="1" xr:uid="{70BD7588-4CDA-4E89-99BE-EE1587BFCB5B}"/>
    <cellStyle name="Percentuale 2" xfId="5" xr:uid="{07606C9C-13E2-469F-96AC-8D805824A6F9}"/>
    <cellStyle name="Valuta 2 2" xfId="4" xr:uid="{11AC99E8-8AA8-48BC-88E5-BADDAF4E7FA8}"/>
  </cellStyles>
  <dxfs count="2">
    <dxf>
      <font>
        <condense val="0"/>
        <extend val="0"/>
        <color indexed="10"/>
      </font>
    </dxf>
    <dxf>
      <fill>
        <patternFill>
          <bgColor indexed="3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IREZIONE%20GENERALE%20NEW_dal%2001.01.2019\UFFICIO%20PERSONALE%20PARTE%20GIURIDICA\RECLUTAMENTO%20PERSONALE\FABBISOGNO%20DI%20PERSONALE\2023-2025\AGGIORNAMENTO%20nel%20corso%20del%202023\2023_%20costo%20personale_prev.11.06.23.xlsx" TargetMode="External"/><Relationship Id="rId1" Type="http://schemas.openxmlformats.org/officeDocument/2006/relationships/externalLinkPath" Target="2023_%20costo%20personale_prev.11.06.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IREZIONE%20GENERALE%20NEW_dal%2001.01.2019\UFFICIO%20PERSONALE%20PARTE%20GIURIDICA\RECLUTAMENTO%20PERSONALE\FABBISOGNO%20DI%20PERSONALE\2023-2025\AGGIORNAMENTO%20nel%20corso%20del%202023\2023_%20costo%20personale_prev.19.06.23.xlsx" TargetMode="External"/><Relationship Id="rId1" Type="http://schemas.openxmlformats.org/officeDocument/2006/relationships/externalLinkPath" Target="2023_%20costo%20personale_prev.19.06.23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L:\DIREZIONE%20GENERALE%20NEW_dal%2001.01.2019\UFFICIO%20PERSONALE%20PARTE%20GIURIDICA\RECLUTAMENTO%20PERSONALE\FABBISOGNO%20DI%20PERSONALE\2023-2025\AGGIORNAMENTO%20nel%20corso%20del%202023\Previsioni%20Rinnovi%20contrattuali%202023_VA%20al%2019.06.23.xlsx" TargetMode="External"/><Relationship Id="rId2" Type="http://schemas.microsoft.com/office/2019/04/relationships/externalLinkLongPath" Target="Previsioni%20Rinnovi%20contrattuali%202023_VA%20al%2019.06.23.xlsx?6788728A" TargetMode="External"/><Relationship Id="rId1" Type="http://schemas.openxmlformats.org/officeDocument/2006/relationships/externalLinkPath" Target="file:///\\6788728A\Previsioni%20Rinnovi%20contrattuali%202023_VA%20al%2019.06.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IREZIONE%20GENERALE%20NEW_dal%2001.01.2019\UFFICIO%20PERSONALE%20PARTE%20GIURIDICA\RECLUTAMENTO%20PERSONALE\FABBISOGNO%20DI%20PERSONALE\2023-2025\AGGIORNAMENTO%20nel%20corso%20del%202023\allegato%20B.xlsx" TargetMode="External"/><Relationship Id="rId1" Type="http://schemas.openxmlformats.org/officeDocument/2006/relationships/externalLinkPath" Target="allegato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sonale in servizio 2023"/>
      <sheetName val="Ip. CCDI 2023"/>
      <sheetName val="Amministratori 2023"/>
      <sheetName val="Cap. RETRIBUZIONE"/>
      <sheetName val="Cap. FONDI"/>
      <sheetName val="Adeguamenti contrattuali"/>
      <sheetName val="Cap. CONTRIBUTI"/>
      <sheetName val="Cap. IRAP"/>
      <sheetName val="Entrate"/>
      <sheetName val="Note cose da fare"/>
    </sheetNames>
    <sheetDataSet>
      <sheetData sheetId="0" refreshError="1">
        <row r="37">
          <cell r="X37">
            <v>22652.189999999995</v>
          </cell>
        </row>
      </sheetData>
      <sheetData sheetId="1" refreshError="1"/>
      <sheetData sheetId="2" refreshError="1"/>
      <sheetData sheetId="3" refreshError="1">
        <row r="15">
          <cell r="E15">
            <v>10222.15</v>
          </cell>
        </row>
        <row r="20">
          <cell r="E20">
            <v>3750</v>
          </cell>
        </row>
        <row r="27">
          <cell r="E27">
            <v>49190</v>
          </cell>
        </row>
      </sheetData>
      <sheetData sheetId="4" refreshError="1">
        <row r="20">
          <cell r="E20">
            <v>43497.67</v>
          </cell>
        </row>
        <row r="21">
          <cell r="E21">
            <v>8858.9222059999993</v>
          </cell>
        </row>
        <row r="23">
          <cell r="E23">
            <v>26051.45</v>
          </cell>
        </row>
      </sheetData>
      <sheetData sheetId="5" refreshError="1"/>
      <sheetData sheetId="6" refreshError="1">
        <row r="3">
          <cell r="E3">
            <v>5213.9695296875007</v>
          </cell>
        </row>
        <row r="16">
          <cell r="E16">
            <v>4579.9030200000007</v>
          </cell>
        </row>
        <row r="20">
          <cell r="E20">
            <v>1620.3420800000001</v>
          </cell>
        </row>
      </sheetData>
      <sheetData sheetId="7" refreshError="1">
        <row r="14">
          <cell r="E14">
            <v>1635.6796500000003</v>
          </cell>
        </row>
        <row r="21">
          <cell r="E21">
            <v>578.69360000000006</v>
          </cell>
        </row>
      </sheetData>
      <sheetData sheetId="8" refreshError="1">
        <row r="8">
          <cell r="E8">
            <v>71415.65833333334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sonale in servizio 2023"/>
      <sheetName val="Ip. CCDI 2023"/>
      <sheetName val="Amministratori 2023"/>
      <sheetName val="Cap. RETRIBUZIONE"/>
      <sheetName val="Cap. FONDI"/>
      <sheetName val="Adeguamenti contrattuali"/>
      <sheetName val="Cap. CONTRIBUTI"/>
      <sheetName val="Cap. IRAP"/>
      <sheetName val="Entrate"/>
      <sheetName val="Note cose da fare"/>
    </sheetNames>
    <sheetDataSet>
      <sheetData sheetId="0">
        <row r="306">
          <cell r="I306">
            <v>1086.28</v>
          </cell>
        </row>
      </sheetData>
      <sheetData sheetId="1"/>
      <sheetData sheetId="2"/>
      <sheetData sheetId="3">
        <row r="26">
          <cell r="E26">
            <v>720535.33607140358</v>
          </cell>
        </row>
      </sheetData>
      <sheetData sheetId="4">
        <row r="20">
          <cell r="E20">
            <v>43497.67</v>
          </cell>
        </row>
      </sheetData>
      <sheetData sheetId="5">
        <row r="34">
          <cell r="AA34">
            <v>24984.48373154167</v>
          </cell>
        </row>
      </sheetData>
      <sheetData sheetId="6">
        <row r="28">
          <cell r="E28">
            <v>221813.81935025001</v>
          </cell>
        </row>
      </sheetData>
      <sheetData sheetId="7">
        <row r="29">
          <cell r="E29">
            <v>71324.878772770811</v>
          </cell>
        </row>
      </sheetData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 Adeguamenti SFALC"/>
    </sheetNames>
    <sheetDataSet>
      <sheetData sheetId="0">
        <row r="92">
          <cell r="S92">
            <v>62001.254038422005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sonale in servizio 2023"/>
    </sheetNames>
    <sheetDataSet>
      <sheetData sheetId="0">
        <row r="45">
          <cell r="AD45">
            <v>32809.187364999998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FC988-2806-4EE8-AD8B-CE5F0F7D2321}">
  <sheetPr>
    <pageSetUpPr fitToPage="1"/>
  </sheetPr>
  <dimension ref="A1:J43"/>
  <sheetViews>
    <sheetView showGridLines="0" tabSelected="1" topLeftCell="A22" zoomScale="89" zoomScaleNormal="89" workbookViewId="0">
      <selection activeCell="D15" sqref="D15"/>
    </sheetView>
  </sheetViews>
  <sheetFormatPr defaultColWidth="9.140625" defaultRowHeight="12.75" x14ac:dyDescent="0.25"/>
  <cols>
    <col min="1" max="1" width="6.140625" style="6" customWidth="1"/>
    <col min="2" max="2" width="101.85546875" style="1" customWidth="1"/>
    <col min="3" max="3" width="5.7109375" style="6" customWidth="1"/>
    <col min="4" max="4" width="21.140625" style="6" customWidth="1"/>
    <col min="5" max="5" width="85.140625" style="1" bestFit="1" customWidth="1"/>
    <col min="6" max="6" width="21.42578125" style="1" bestFit="1" customWidth="1"/>
    <col min="7" max="9" width="9.28515625" style="1" bestFit="1" customWidth="1"/>
    <col min="10" max="10" width="10.28515625" style="1" bestFit="1" customWidth="1"/>
    <col min="11" max="16384" width="9.140625" style="1"/>
  </cols>
  <sheetData>
    <row r="1" spans="1:5" ht="31.5" customHeight="1" x14ac:dyDescent="0.25">
      <c r="A1" s="47" t="s">
        <v>0</v>
      </c>
      <c r="B1" s="47"/>
      <c r="C1" s="47"/>
      <c r="D1" s="47"/>
    </row>
    <row r="2" spans="1:5" ht="32.25" customHeight="1" x14ac:dyDescent="0.25">
      <c r="A2" s="48" t="s">
        <v>1</v>
      </c>
      <c r="B2" s="48"/>
      <c r="C2" s="48"/>
      <c r="D2" s="48"/>
    </row>
    <row r="3" spans="1:5" ht="15.75" x14ac:dyDescent="0.25">
      <c r="A3" s="49" t="s">
        <v>2</v>
      </c>
      <c r="B3" s="50"/>
      <c r="C3" s="2"/>
      <c r="D3" s="3" t="s">
        <v>54</v>
      </c>
    </row>
    <row r="4" spans="1:5" s="6" customFormat="1" ht="27" customHeight="1" x14ac:dyDescent="0.25">
      <c r="A4" s="4">
        <v>1</v>
      </c>
      <c r="B4" s="34" t="s">
        <v>3</v>
      </c>
      <c r="C4" s="5" t="s">
        <v>4</v>
      </c>
      <c r="D4" s="23">
        <f>SUM(D5:D14)</f>
        <v>1039684.4813591952</v>
      </c>
      <c r="E4" s="1"/>
    </row>
    <row r="5" spans="1:5" s="6" customFormat="1" ht="27" customHeight="1" x14ac:dyDescent="0.25">
      <c r="A5" s="7" t="s">
        <v>5</v>
      </c>
      <c r="B5" s="34" t="s">
        <v>6</v>
      </c>
      <c r="C5" s="5"/>
      <c r="D5" s="23">
        <f>'[2]Cap. RETRIBUZIONE'!$E$26+'[2]Cap. FONDI'!$E$20</f>
        <v>764033.00607140362</v>
      </c>
      <c r="E5" s="30" t="s">
        <v>63</v>
      </c>
    </row>
    <row r="6" spans="1:5" s="6" customFormat="1" ht="27" customHeight="1" x14ac:dyDescent="0.25">
      <c r="A6" s="32"/>
      <c r="B6" s="22" t="s">
        <v>45</v>
      </c>
      <c r="C6" s="5"/>
      <c r="D6" s="23">
        <v>1497.6</v>
      </c>
      <c r="E6" s="30" t="s">
        <v>51</v>
      </c>
    </row>
    <row r="7" spans="1:5" s="6" customFormat="1" ht="27" customHeight="1" x14ac:dyDescent="0.25">
      <c r="A7" s="32"/>
      <c r="B7" s="22" t="s">
        <v>55</v>
      </c>
      <c r="C7" s="5"/>
      <c r="D7" s="23">
        <v>1774.5</v>
      </c>
      <c r="E7" s="30" t="s">
        <v>51</v>
      </c>
    </row>
    <row r="8" spans="1:5" s="6" customFormat="1" ht="27" customHeight="1" x14ac:dyDescent="0.25">
      <c r="A8" s="8"/>
      <c r="B8" s="22" t="s">
        <v>7</v>
      </c>
      <c r="C8" s="5"/>
      <c r="D8" s="23">
        <f>'[2]Cap. CONTRIBUTI'!$E$28</f>
        <v>221813.81935025001</v>
      </c>
      <c r="E8" s="30" t="s">
        <v>35</v>
      </c>
    </row>
    <row r="9" spans="1:5" s="6" customFormat="1" ht="27" customHeight="1" x14ac:dyDescent="0.25">
      <c r="A9" s="8"/>
      <c r="B9" s="22" t="s">
        <v>32</v>
      </c>
      <c r="C9" s="5"/>
      <c r="D9" s="23">
        <f>'[1]Cap. FONDI'!$E$21</f>
        <v>8858.9222059999993</v>
      </c>
      <c r="E9" s="30"/>
    </row>
    <row r="10" spans="1:5" s="6" customFormat="1" ht="27" customHeight="1" x14ac:dyDescent="0.25">
      <c r="A10" s="8"/>
      <c r="B10" s="22" t="s">
        <v>30</v>
      </c>
      <c r="C10" s="5"/>
      <c r="D10" s="23">
        <v>0</v>
      </c>
      <c r="E10" s="30"/>
    </row>
    <row r="11" spans="1:5" s="6" customFormat="1" ht="27" customHeight="1" x14ac:dyDescent="0.25">
      <c r="A11" s="8"/>
      <c r="B11" s="22" t="s">
        <v>40</v>
      </c>
      <c r="C11" s="5"/>
      <c r="D11" s="23">
        <v>6500</v>
      </c>
      <c r="E11" s="30"/>
    </row>
    <row r="12" spans="1:5" s="6" customFormat="1" ht="27" customHeight="1" x14ac:dyDescent="0.25">
      <c r="A12" s="8"/>
      <c r="B12" s="22" t="s">
        <v>8</v>
      </c>
      <c r="C12" s="5"/>
      <c r="D12" s="23">
        <f>'[1]Cap. RETRIBUZIONE'!$E$15</f>
        <v>10222.15</v>
      </c>
      <c r="E12" s="30" t="s">
        <v>57</v>
      </c>
    </row>
    <row r="13" spans="1:5" s="6" customFormat="1" ht="27" customHeight="1" x14ac:dyDescent="0.25">
      <c r="A13" s="8"/>
      <c r="B13" s="22" t="s">
        <v>9</v>
      </c>
      <c r="C13" s="5"/>
      <c r="D13" s="23">
        <v>0</v>
      </c>
      <c r="E13" s="30"/>
    </row>
    <row r="14" spans="1:5" s="6" customFormat="1" ht="27" customHeight="1" x14ac:dyDescent="0.25">
      <c r="A14" s="8"/>
      <c r="B14" s="33" t="s">
        <v>39</v>
      </c>
      <c r="C14" s="5"/>
      <c r="D14" s="23">
        <f>'[2]Adeguamenti contrattuali'!$AA$34</f>
        <v>24984.48373154167</v>
      </c>
      <c r="E14" s="30" t="s">
        <v>53</v>
      </c>
    </row>
    <row r="15" spans="1:5" s="6" customFormat="1" ht="25.5" x14ac:dyDescent="0.25">
      <c r="A15" s="9">
        <v>2</v>
      </c>
      <c r="B15" s="28" t="s">
        <v>10</v>
      </c>
      <c r="C15" s="10" t="s">
        <v>4</v>
      </c>
      <c r="D15" s="23">
        <v>0</v>
      </c>
      <c r="E15" s="30"/>
    </row>
    <row r="16" spans="1:5" s="6" customFormat="1" ht="20.25" customHeight="1" x14ac:dyDescent="0.25">
      <c r="A16" s="9">
        <v>3</v>
      </c>
      <c r="B16" s="33" t="s">
        <v>11</v>
      </c>
      <c r="C16" s="10" t="s">
        <v>4</v>
      </c>
      <c r="D16" s="23">
        <f>'[1]Cap. RETRIBUZIONE'!$E$27</f>
        <v>49190</v>
      </c>
      <c r="E16" s="30" t="s">
        <v>58</v>
      </c>
    </row>
    <row r="17" spans="1:10" s="6" customFormat="1" ht="21" x14ac:dyDescent="0.25">
      <c r="A17" s="9">
        <v>4</v>
      </c>
      <c r="B17" s="24" t="s">
        <v>31</v>
      </c>
      <c r="C17" s="10" t="s">
        <v>4</v>
      </c>
      <c r="D17" s="23">
        <v>5000</v>
      </c>
      <c r="E17" s="30"/>
    </row>
    <row r="18" spans="1:10" s="6" customFormat="1" ht="21" x14ac:dyDescent="0.25">
      <c r="A18" s="9">
        <v>5</v>
      </c>
      <c r="B18" s="35" t="s">
        <v>41</v>
      </c>
      <c r="C18" s="10" t="s">
        <v>4</v>
      </c>
      <c r="D18" s="23">
        <v>0</v>
      </c>
      <c r="E18" s="30" t="s">
        <v>59</v>
      </c>
    </row>
    <row r="19" spans="1:10" s="6" customFormat="1" ht="21" x14ac:dyDescent="0.25">
      <c r="A19" s="9">
        <v>6</v>
      </c>
      <c r="B19" s="26" t="s">
        <v>12</v>
      </c>
      <c r="C19" s="11" t="s">
        <v>4</v>
      </c>
      <c r="D19" s="23">
        <f>'[2]Cap. IRAP'!$E$29</f>
        <v>71324.878772770811</v>
      </c>
      <c r="E19" s="30"/>
    </row>
    <row r="20" spans="1:10" s="6" customFormat="1" ht="20.25" customHeight="1" x14ac:dyDescent="0.25">
      <c r="A20" s="51" t="s">
        <v>13</v>
      </c>
      <c r="B20" s="51"/>
      <c r="C20" s="51"/>
      <c r="D20" s="18">
        <f>D4+D15+D16+D17+D18+D19</f>
        <v>1165199.360131966</v>
      </c>
      <c r="E20" s="30"/>
    </row>
    <row r="21" spans="1:10" ht="25.5" x14ac:dyDescent="0.25">
      <c r="A21" s="12">
        <v>7</v>
      </c>
      <c r="B21" s="27" t="s">
        <v>14</v>
      </c>
      <c r="C21" s="13" t="s">
        <v>4</v>
      </c>
      <c r="D21" s="23">
        <v>0</v>
      </c>
      <c r="E21" s="30" t="s">
        <v>52</v>
      </c>
    </row>
    <row r="22" spans="1:10" s="6" customFormat="1" ht="26.25" customHeight="1" x14ac:dyDescent="0.25">
      <c r="A22" s="44" t="s">
        <v>15</v>
      </c>
      <c r="B22" s="44"/>
      <c r="C22" s="44"/>
      <c r="D22" s="18">
        <f>D20+D21</f>
        <v>1165199.360131966</v>
      </c>
      <c r="E22" s="30"/>
    </row>
    <row r="23" spans="1:10" s="6" customFormat="1" ht="15.75" x14ac:dyDescent="0.25">
      <c r="A23" s="44" t="s">
        <v>16</v>
      </c>
      <c r="B23" s="44"/>
      <c r="C23" s="44"/>
      <c r="D23" s="3" t="s">
        <v>34</v>
      </c>
      <c r="E23" s="1"/>
    </row>
    <row r="24" spans="1:10" ht="27" customHeight="1" x14ac:dyDescent="0.25">
      <c r="A24" s="14">
        <v>8</v>
      </c>
      <c r="B24" s="34" t="s">
        <v>33</v>
      </c>
      <c r="C24" s="5" t="s">
        <v>17</v>
      </c>
      <c r="D24" s="25">
        <f>'[3] Adeguamenti SFALC'!$S$92 +D6+D7+D14+'[2]Personale in servizio 2023'!$I$306</f>
        <v>91344.117769963676</v>
      </c>
      <c r="E24" s="30" t="s">
        <v>64</v>
      </c>
    </row>
    <row r="25" spans="1:10" ht="27" customHeight="1" x14ac:dyDescent="0.25">
      <c r="A25" s="14">
        <v>9</v>
      </c>
      <c r="B25" s="36" t="s">
        <v>18</v>
      </c>
      <c r="C25" s="5" t="s">
        <v>17</v>
      </c>
      <c r="D25" s="25">
        <f>[1]Entrate!$E$8</f>
        <v>71415.65833333334</v>
      </c>
      <c r="E25" s="30" t="s">
        <v>60</v>
      </c>
    </row>
    <row r="26" spans="1:10" ht="27" customHeight="1" x14ac:dyDescent="0.25">
      <c r="A26" s="14">
        <v>10</v>
      </c>
      <c r="B26" s="36" t="s">
        <v>19</v>
      </c>
      <c r="C26" s="10" t="s">
        <v>17</v>
      </c>
      <c r="D26" s="25">
        <f>'[1]Personale in servizio 2023'!$X$37</f>
        <v>22652.189999999995</v>
      </c>
      <c r="E26" s="30"/>
    </row>
    <row r="27" spans="1:10" ht="27" customHeight="1" x14ac:dyDescent="0.25">
      <c r="A27" s="17">
        <v>12</v>
      </c>
      <c r="B27" s="37" t="s">
        <v>43</v>
      </c>
      <c r="C27" s="5" t="s">
        <v>17</v>
      </c>
      <c r="D27" s="25">
        <f>SUM(D24:D26)*23.8%+'[1]Cap. CONTRIBUTI'!$E$3</f>
        <v>49342.01746227219</v>
      </c>
      <c r="E27" s="30" t="s">
        <v>35</v>
      </c>
      <c r="F27" s="42">
        <f xml:space="preserve"> 29088.7/(132.3)*100</f>
        <v>21986.923658352229</v>
      </c>
      <c r="G27" s="42">
        <f>F27 *8.5%</f>
        <v>1868.8885109599396</v>
      </c>
      <c r="H27" s="42">
        <f>F27*23.8%</f>
        <v>5232.8878306878305</v>
      </c>
      <c r="I27" s="42">
        <f>G27+H27</f>
        <v>7101.7763416477701</v>
      </c>
      <c r="J27" s="42">
        <f>F27+I27</f>
        <v>29088.699999999997</v>
      </c>
    </row>
    <row r="28" spans="1:10" ht="27" customHeight="1" x14ac:dyDescent="0.25">
      <c r="A28" s="17">
        <v>13</v>
      </c>
      <c r="B28" s="26" t="s">
        <v>44</v>
      </c>
      <c r="C28" s="5" t="s">
        <v>17</v>
      </c>
      <c r="D28" s="25">
        <f>D24*8.5%</f>
        <v>7764.2500104469127</v>
      </c>
      <c r="E28" s="30"/>
      <c r="F28" s="42" t="s">
        <v>50</v>
      </c>
      <c r="G28" s="42" t="s">
        <v>48</v>
      </c>
      <c r="H28" s="42" t="s">
        <v>46</v>
      </c>
      <c r="I28" s="1" t="s">
        <v>49</v>
      </c>
      <c r="J28" s="42" t="s">
        <v>47</v>
      </c>
    </row>
    <row r="29" spans="1:10" ht="27" customHeight="1" x14ac:dyDescent="0.25">
      <c r="A29" s="15">
        <v>14</v>
      </c>
      <c r="B29" s="36" t="s">
        <v>42</v>
      </c>
      <c r="C29" s="10" t="s">
        <v>17</v>
      </c>
      <c r="D29" s="23">
        <v>5000</v>
      </c>
      <c r="E29" s="30"/>
    </row>
    <row r="30" spans="1:10" ht="27" customHeight="1" x14ac:dyDescent="0.25">
      <c r="A30" s="15">
        <v>15</v>
      </c>
      <c r="B30" s="36" t="s">
        <v>20</v>
      </c>
      <c r="C30" s="10" t="s">
        <v>17</v>
      </c>
      <c r="D30" s="23">
        <v>0</v>
      </c>
      <c r="E30" s="30" t="s">
        <v>37</v>
      </c>
    </row>
    <row r="31" spans="1:10" ht="27" customHeight="1" x14ac:dyDescent="0.25">
      <c r="A31" s="14">
        <v>16</v>
      </c>
      <c r="B31" s="36" t="s">
        <v>21</v>
      </c>
      <c r="C31" s="10" t="s">
        <v>17</v>
      </c>
      <c r="D31" s="23">
        <v>0</v>
      </c>
      <c r="E31" s="30" t="s">
        <v>56</v>
      </c>
    </row>
    <row r="32" spans="1:10" ht="27" customHeight="1" x14ac:dyDescent="0.25">
      <c r="A32" s="15">
        <v>17</v>
      </c>
      <c r="B32" s="36" t="s">
        <v>22</v>
      </c>
      <c r="C32" s="16" t="s">
        <v>17</v>
      </c>
      <c r="D32" s="25">
        <v>3000</v>
      </c>
      <c r="E32" s="30" t="s">
        <v>38</v>
      </c>
    </row>
    <row r="33" spans="1:5" ht="27" customHeight="1" x14ac:dyDescent="0.25">
      <c r="A33" s="15">
        <v>18</v>
      </c>
      <c r="B33" s="37" t="s">
        <v>23</v>
      </c>
      <c r="C33" s="10" t="s">
        <v>17</v>
      </c>
      <c r="D33" s="25">
        <f>'[1]Cap. FONDI'!$E$23+'[1]Cap. CONTRIBUTI'!$E$20+'[1]Cap. CONTRIBUTI'!$E$16+'[1]Cap. IRAP'!$E$21+'[1]Cap. IRAP'!$E$14</f>
        <v>34466.068350000001</v>
      </c>
      <c r="E33" s="30"/>
    </row>
    <row r="34" spans="1:5" ht="27" customHeight="1" x14ac:dyDescent="0.25">
      <c r="A34" s="14">
        <v>19</v>
      </c>
      <c r="B34" s="37" t="s">
        <v>24</v>
      </c>
      <c r="C34" s="10" t="s">
        <v>17</v>
      </c>
      <c r="D34" s="25">
        <f>'[1]Cap. RETRIBUZIONE'!$E$20</f>
        <v>3750</v>
      </c>
      <c r="E34" s="31"/>
    </row>
    <row r="35" spans="1:5" ht="27" customHeight="1" x14ac:dyDescent="0.25">
      <c r="A35" s="17">
        <v>20</v>
      </c>
      <c r="B35" s="38" t="s">
        <v>36</v>
      </c>
      <c r="C35" s="29" t="s">
        <v>17</v>
      </c>
      <c r="D35" s="25">
        <f>158279.58+38593.72+'[4]Personale in servizio 2023'!$AD$45-19460</f>
        <v>210222.48736499998</v>
      </c>
      <c r="E35" s="30" t="s">
        <v>62</v>
      </c>
    </row>
    <row r="36" spans="1:5" ht="27" customHeight="1" x14ac:dyDescent="0.25">
      <c r="A36" s="17">
        <v>21</v>
      </c>
      <c r="B36" s="39" t="s">
        <v>25</v>
      </c>
      <c r="C36" s="40" t="s">
        <v>17</v>
      </c>
      <c r="D36" s="41">
        <f>'[1]Cap. FONDI'!$E$21</f>
        <v>8858.9222059999993</v>
      </c>
      <c r="E36" s="30"/>
    </row>
    <row r="37" spans="1:5" ht="30" customHeight="1" x14ac:dyDescent="0.25">
      <c r="A37" s="44" t="s">
        <v>26</v>
      </c>
      <c r="B37" s="44"/>
      <c r="C37" s="44"/>
      <c r="D37" s="18">
        <f>SUM(D24:D36)</f>
        <v>507815.71149701608</v>
      </c>
    </row>
    <row r="38" spans="1:5" ht="30" customHeight="1" x14ac:dyDescent="0.25">
      <c r="A38" s="44" t="s">
        <v>27</v>
      </c>
      <c r="B38" s="44"/>
      <c r="C38" s="44"/>
      <c r="D38" s="18">
        <f>D22-D37</f>
        <v>657383.64863494993</v>
      </c>
    </row>
    <row r="39" spans="1:5" ht="30" customHeight="1" x14ac:dyDescent="0.25">
      <c r="A39" s="19"/>
      <c r="B39" s="45" t="s">
        <v>28</v>
      </c>
      <c r="C39" s="45"/>
      <c r="D39" s="20">
        <v>832578.51</v>
      </c>
    </row>
    <row r="40" spans="1:5" x14ac:dyDescent="0.25">
      <c r="B40" s="46"/>
      <c r="C40" s="46"/>
    </row>
    <row r="41" spans="1:5" ht="15.75" x14ac:dyDescent="0.25">
      <c r="B41" s="43" t="s">
        <v>29</v>
      </c>
      <c r="C41" s="43"/>
      <c r="D41" s="21" t="str">
        <f>IF(D38&lt;D39,"SI","NO")</f>
        <v>SI</v>
      </c>
    </row>
    <row r="42" spans="1:5" x14ac:dyDescent="0.25">
      <c r="B42" s="46"/>
      <c r="C42" s="46"/>
    </row>
    <row r="43" spans="1:5" ht="15.75" x14ac:dyDescent="0.25">
      <c r="B43" s="43" t="s">
        <v>61</v>
      </c>
      <c r="C43" s="43"/>
      <c r="D43" s="18">
        <f>IF(D38&lt;D39,D39-D38-1,0)</f>
        <v>175193.86136505008</v>
      </c>
    </row>
  </sheetData>
  <sheetProtection formatCells="0" formatColumns="0" formatRows="0" insertColumns="0" insertRows="0" insertHyperlinks="0" deleteColumns="0" deleteRows="0" sort="0" autoFilter="0" pivotTables="0"/>
  <mergeCells count="13">
    <mergeCell ref="A23:C23"/>
    <mergeCell ref="A1:D1"/>
    <mergeCell ref="A2:D2"/>
    <mergeCell ref="A3:B3"/>
    <mergeCell ref="A20:C20"/>
    <mergeCell ref="A22:C22"/>
    <mergeCell ref="B43:C43"/>
    <mergeCell ref="A37:C37"/>
    <mergeCell ref="A38:C38"/>
    <mergeCell ref="B39:C39"/>
    <mergeCell ref="B40:C40"/>
    <mergeCell ref="B41:C41"/>
    <mergeCell ref="B42:C42"/>
  </mergeCells>
  <conditionalFormatting sqref="D4:D19 D21 D24:D36">
    <cfRule type="expression" dxfId="1" priority="9" stopIfTrue="1">
      <formula>ISBLANK(D4)</formula>
    </cfRule>
  </conditionalFormatting>
  <conditionalFormatting sqref="E34">
    <cfRule type="cellIs" dxfId="0" priority="3" stopIfTrue="1" operator="lessThan">
      <formula>0</formula>
    </cfRule>
  </conditionalFormatting>
  <pageMargins left="0.15748031496062992" right="0.15748031496062992" top="0.59055118110236227" bottom="0.43307086614173229" header="0.19685039370078741" footer="0.15748031496062992"/>
  <pageSetup paperSize="9" scale="76" fitToHeight="0" orientation="portrait" r:id="rId1"/>
  <headerFooter alignWithMargins="0">
    <oddHeader>&amp;C&amp;"Arial Narrow,Grassetto"&amp;11Scheda: &amp;A
Spesa Personale al &amp;D</oddHeader>
    <oddFooter xml:space="preserve">&amp;L&amp;"Arial Narrow,Normale"&amp;8&amp;Z&amp;F / &amp;A / &amp;D / &amp;T&amp;R&amp;"Arial Narrow,Normale"Pagina &amp;P di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2023</vt:lpstr>
      <vt:lpstr>'2023'!Area_stampa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Amerio Gabriele</dc:creator>
  <cp:lastModifiedBy>Amerio Gabriele</cp:lastModifiedBy>
  <dcterms:created xsi:type="dcterms:W3CDTF">2022-04-11T08:35:03Z</dcterms:created>
  <dcterms:modified xsi:type="dcterms:W3CDTF">2023-06-21T13:56:11Z</dcterms:modified>
</cp:coreProperties>
</file>