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IREZIONE GENERALE NEW_dal 01.01.2019\UFFICIO PERSONALE PARTE GIURIDICA\RECLUTAMENTO PERSONALE\FABBISOGNO DI PERSONALE\2023-2025\AGGIORNAMENTO nel corso del 2023\"/>
    </mc:Choice>
  </mc:AlternateContent>
  <xr:revisionPtr revIDLastSave="0" documentId="13_ncr:1_{D46FDF53-B1E0-4EA2-B7DA-ECFD2B8158F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ersonale in servizio 2023" sheetId="16" r:id="rId1"/>
  </sheets>
  <definedNames>
    <definedName name="_xlnm._FilterDatabase" localSheetId="0" hidden="1">'Personale in servizio 2023'!$A$1:$AC$41</definedName>
  </definedNames>
  <calcPr calcId="181029"/>
</workbook>
</file>

<file path=xl/calcChain.xml><?xml version="1.0" encoding="utf-8"?>
<calcChain xmlns="http://schemas.openxmlformats.org/spreadsheetml/2006/main">
  <c r="AC41" i="16" l="1"/>
  <c r="AC34" i="16"/>
  <c r="AC27" i="16"/>
  <c r="AC20" i="16"/>
  <c r="AC13" i="16"/>
  <c r="AC7" i="16"/>
  <c r="P41" i="16"/>
  <c r="Z41" i="16" s="1"/>
  <c r="O41" i="16"/>
  <c r="M41" i="16"/>
  <c r="K40" i="16"/>
  <c r="W39" i="16"/>
  <c r="K39" i="16"/>
  <c r="W38" i="16"/>
  <c r="K38" i="16"/>
  <c r="W37" i="16"/>
  <c r="K37" i="16"/>
  <c r="W36" i="16"/>
  <c r="K36" i="16"/>
  <c r="W35" i="16"/>
  <c r="I35" i="16"/>
  <c r="Q27" i="16"/>
  <c r="O27" i="16"/>
  <c r="M27" i="16"/>
  <c r="K26" i="16"/>
  <c r="K25" i="16"/>
  <c r="K24" i="16"/>
  <c r="K23" i="16"/>
  <c r="P23" i="16" s="1"/>
  <c r="K22" i="16"/>
  <c r="P22" i="16" s="1"/>
  <c r="I21" i="16"/>
  <c r="Q13" i="16"/>
  <c r="O13" i="16"/>
  <c r="M13" i="16"/>
  <c r="K12" i="16"/>
  <c r="K11" i="16"/>
  <c r="K10" i="16"/>
  <c r="K9" i="16"/>
  <c r="P9" i="16" s="1"/>
  <c r="I8" i="16"/>
  <c r="I41" i="16" l="1"/>
  <c r="K35" i="16"/>
  <c r="U36" i="16"/>
  <c r="S36" i="16"/>
  <c r="Q36" i="16"/>
  <c r="N36" i="16"/>
  <c r="L36" i="16"/>
  <c r="R36" i="16" s="1"/>
  <c r="U37" i="16"/>
  <c r="S37" i="16"/>
  <c r="Q37" i="16"/>
  <c r="N37" i="16"/>
  <c r="L37" i="16"/>
  <c r="R37" i="16" s="1"/>
  <c r="U38" i="16"/>
  <c r="S38" i="16"/>
  <c r="Q38" i="16"/>
  <c r="L38" i="16"/>
  <c r="R38" i="16" s="1"/>
  <c r="U39" i="16"/>
  <c r="S39" i="16"/>
  <c r="Q39" i="16"/>
  <c r="L39" i="16"/>
  <c r="R39" i="16" s="1"/>
  <c r="U40" i="16"/>
  <c r="S40" i="16"/>
  <c r="Q40" i="16"/>
  <c r="L40" i="16"/>
  <c r="R40" i="16" s="1"/>
  <c r="I27" i="16"/>
  <c r="K21" i="16"/>
  <c r="U22" i="16"/>
  <c r="S22" i="16"/>
  <c r="N22" i="16"/>
  <c r="L22" i="16"/>
  <c r="U23" i="16"/>
  <c r="S23" i="16"/>
  <c r="N23" i="16"/>
  <c r="L23" i="16"/>
  <c r="U24" i="16"/>
  <c r="S24" i="16"/>
  <c r="L24" i="16"/>
  <c r="R24" i="16" s="1"/>
  <c r="U25" i="16"/>
  <c r="S25" i="16"/>
  <c r="L25" i="16"/>
  <c r="R25" i="16" s="1"/>
  <c r="U26" i="16"/>
  <c r="S26" i="16"/>
  <c r="L26" i="16"/>
  <c r="R26" i="16" s="1"/>
  <c r="I13" i="16"/>
  <c r="K8" i="16"/>
  <c r="U9" i="16"/>
  <c r="S9" i="16"/>
  <c r="N9" i="16"/>
  <c r="L9" i="16"/>
  <c r="R9" i="16" s="1"/>
  <c r="U10" i="16"/>
  <c r="S10" i="16"/>
  <c r="L10" i="16"/>
  <c r="R10" i="16" s="1"/>
  <c r="U11" i="16"/>
  <c r="S11" i="16"/>
  <c r="L11" i="16"/>
  <c r="R11" i="16" s="1"/>
  <c r="U12" i="16"/>
  <c r="S12" i="16"/>
  <c r="L12" i="16"/>
  <c r="R12" i="16" s="1"/>
  <c r="K41" i="16" l="1"/>
  <c r="X41" i="16" s="1"/>
  <c r="U35" i="16"/>
  <c r="U41" i="16" s="1"/>
  <c r="AB41" i="16" s="1"/>
  <c r="S35" i="16"/>
  <c r="S41" i="16" s="1"/>
  <c r="AA41" i="16" s="1"/>
  <c r="Q35" i="16"/>
  <c r="Q41" i="16" s="1"/>
  <c r="N35" i="16"/>
  <c r="N41" i="16" s="1"/>
  <c r="L35" i="16"/>
  <c r="K27" i="16"/>
  <c r="X27" i="16" s="1"/>
  <c r="U21" i="16"/>
  <c r="U27" i="16" s="1"/>
  <c r="AB27" i="16" s="1"/>
  <c r="S21" i="16"/>
  <c r="S27" i="16" s="1"/>
  <c r="AA27" i="16" s="1"/>
  <c r="P21" i="16"/>
  <c r="N21" i="16"/>
  <c r="N27" i="16" s="1"/>
  <c r="L21" i="16"/>
  <c r="K13" i="16"/>
  <c r="X13" i="16" s="1"/>
  <c r="U8" i="16"/>
  <c r="U13" i="16" s="1"/>
  <c r="AB13" i="16" s="1"/>
  <c r="S8" i="16"/>
  <c r="S13" i="16" s="1"/>
  <c r="AA13" i="16" s="1"/>
  <c r="P8" i="16"/>
  <c r="P13" i="16" s="1"/>
  <c r="Z13" i="16" s="1"/>
  <c r="N8" i="16"/>
  <c r="N13" i="16" s="1"/>
  <c r="L8" i="16"/>
  <c r="L41" i="16" l="1"/>
  <c r="Y41" i="16" s="1"/>
  <c r="R35" i="16"/>
  <c r="R41" i="16" s="1"/>
  <c r="L27" i="16"/>
  <c r="Y27" i="16" s="1"/>
  <c r="R21" i="16"/>
  <c r="L13" i="16"/>
  <c r="Y13" i="16" s="1"/>
  <c r="R8" i="16"/>
  <c r="R13" i="16" s="1"/>
  <c r="K33" i="16" l="1"/>
  <c r="U33" i="16" s="1"/>
  <c r="L33" i="16"/>
  <c r="Q33" i="16"/>
  <c r="R33" i="16"/>
  <c r="S33" i="16"/>
  <c r="K19" i="16"/>
  <c r="U19" i="16" s="1"/>
  <c r="L19" i="16"/>
  <c r="R19" i="16"/>
  <c r="S19" i="16"/>
  <c r="K6" i="16"/>
  <c r="U6" i="16" s="1"/>
  <c r="L6" i="16"/>
  <c r="R6" i="16"/>
  <c r="S6" i="16"/>
  <c r="W32" i="16" l="1"/>
  <c r="W31" i="16"/>
  <c r="W30" i="16"/>
  <c r="W29" i="16"/>
  <c r="R23" i="16" s="1"/>
  <c r="W28" i="16"/>
  <c r="R22" i="16" l="1"/>
  <c r="R27" i="16" s="1"/>
  <c r="P27" i="16"/>
  <c r="Z27" i="16" s="1"/>
  <c r="W7" i="16"/>
  <c r="I28" i="16" l="1"/>
  <c r="I34" i="16" s="1"/>
  <c r="I14" i="16"/>
  <c r="I20" i="16" s="1"/>
  <c r="I2" i="16"/>
  <c r="I7" i="16" s="1"/>
  <c r="K14" i="16" l="1"/>
  <c r="P14" i="16" l="1"/>
  <c r="K16" i="16"/>
  <c r="P16" i="16" s="1"/>
  <c r="Q20" i="16"/>
  <c r="O20" i="16"/>
  <c r="M20" i="16"/>
  <c r="K18" i="16"/>
  <c r="K17" i="16"/>
  <c r="K15" i="16"/>
  <c r="P15" i="16" s="1"/>
  <c r="K20" i="16" l="1"/>
  <c r="P20" i="16"/>
  <c r="Z20" i="16" s="1"/>
  <c r="U16" i="16"/>
  <c r="S16" i="16"/>
  <c r="N16" i="16"/>
  <c r="L16" i="16"/>
  <c r="X20" i="16"/>
  <c r="U14" i="16"/>
  <c r="S14" i="16"/>
  <c r="N14" i="16"/>
  <c r="L14" i="16"/>
  <c r="U15" i="16"/>
  <c r="S15" i="16"/>
  <c r="N15" i="16"/>
  <c r="L15" i="16"/>
  <c r="U17" i="16"/>
  <c r="S17" i="16"/>
  <c r="L17" i="16"/>
  <c r="R17" i="16" s="1"/>
  <c r="U18" i="16"/>
  <c r="S18" i="16"/>
  <c r="L18" i="16"/>
  <c r="R18" i="16" s="1"/>
  <c r="L20" i="16" l="1"/>
  <c r="N20" i="16"/>
  <c r="S20" i="16"/>
  <c r="U20" i="16"/>
  <c r="R15" i="16"/>
  <c r="R16" i="16"/>
  <c r="R14" i="16"/>
  <c r="R20" i="16" s="1"/>
  <c r="AA20" i="16"/>
  <c r="AB20" i="16"/>
  <c r="Y20" i="16" l="1"/>
  <c r="AD27" i="16" l="1"/>
  <c r="P34" i="16" l="1"/>
  <c r="Z34" i="16" s="1"/>
  <c r="O34" i="16"/>
  <c r="M34" i="16"/>
  <c r="K32" i="16"/>
  <c r="Q32" i="16" s="1"/>
  <c r="K31" i="16"/>
  <c r="U31" i="16" s="1"/>
  <c r="K30" i="16"/>
  <c r="U30" i="16" s="1"/>
  <c r="K29" i="16"/>
  <c r="Q29" i="16" s="1"/>
  <c r="K28" i="16"/>
  <c r="K34" i="16" s="1"/>
  <c r="X34" i="16" l="1"/>
  <c r="Q31" i="16"/>
  <c r="L30" i="16"/>
  <c r="L28" i="16"/>
  <c r="U28" i="16"/>
  <c r="Q30" i="16"/>
  <c r="N28" i="16"/>
  <c r="S30" i="16"/>
  <c r="S28" i="16"/>
  <c r="Q28" i="16"/>
  <c r="Q34" i="16" s="1"/>
  <c r="S32" i="16"/>
  <c r="L29" i="16"/>
  <c r="S29" i="16"/>
  <c r="N30" i="16"/>
  <c r="L32" i="16"/>
  <c r="R32" i="16" s="1"/>
  <c r="U32" i="16"/>
  <c r="N29" i="16"/>
  <c r="U29" i="16"/>
  <c r="S31" i="16"/>
  <c r="L31" i="16"/>
  <c r="O7" i="16"/>
  <c r="M7" i="16"/>
  <c r="K5" i="16"/>
  <c r="K4" i="16"/>
  <c r="K3" i="16"/>
  <c r="P3" i="16" s="1"/>
  <c r="K2" i="16"/>
  <c r="P2" i="16" s="1"/>
  <c r="S34" i="16" l="1"/>
  <c r="N34" i="16"/>
  <c r="U34" i="16"/>
  <c r="L34" i="16"/>
  <c r="K7" i="16"/>
  <c r="S3" i="16"/>
  <c r="S2" i="16"/>
  <c r="P7" i="16"/>
  <c r="R31" i="16"/>
  <c r="AB34" i="16"/>
  <c r="R28" i="16"/>
  <c r="R30" i="16"/>
  <c r="AA34" i="16"/>
  <c r="R29" i="16"/>
  <c r="L3" i="16"/>
  <c r="L2" i="16"/>
  <c r="U2" i="16"/>
  <c r="N3" i="16"/>
  <c r="U3" i="16"/>
  <c r="U5" i="16"/>
  <c r="L5" i="16"/>
  <c r="X7" i="16"/>
  <c r="N2" i="16"/>
  <c r="N7" i="16" s="1"/>
  <c r="S5" i="16"/>
  <c r="U4" i="16"/>
  <c r="L4" i="16"/>
  <c r="R4" i="16" s="1"/>
  <c r="S4" i="16"/>
  <c r="R34" i="16" l="1"/>
  <c r="U7" i="16"/>
  <c r="L7" i="16"/>
  <c r="Z7" i="16"/>
  <c r="Y34" i="16"/>
  <c r="R3" i="16"/>
  <c r="R5" i="16"/>
  <c r="S7" i="16"/>
  <c r="AA7" i="16" s="1"/>
  <c r="AB7" i="16"/>
  <c r="R2" i="16"/>
  <c r="R7" i="16" s="1"/>
  <c r="Q7" i="16"/>
  <c r="AD41" i="16" l="1"/>
  <c r="Y7" i="16"/>
  <c r="AD13" i="16" l="1"/>
  <c r="AD45" i="16" s="1"/>
  <c r="AD47" i="16" s="1"/>
</calcChain>
</file>

<file path=xl/sharedStrings.xml><?xml version="1.0" encoding="utf-8"?>
<sst xmlns="http://schemas.openxmlformats.org/spreadsheetml/2006/main" count="311" uniqueCount="56">
  <si>
    <t>Percipiente</t>
  </si>
  <si>
    <t>Qualifica</t>
  </si>
  <si>
    <t>Capitolo spesa attuale</t>
  </si>
  <si>
    <t>Descr. capitolo spesa attuale</t>
  </si>
  <si>
    <t>Descr. voce</t>
  </si>
  <si>
    <t>Competenze</t>
  </si>
  <si>
    <t xml:space="preserve">Vacanza Contratto </t>
  </si>
  <si>
    <t xml:space="preserve">Comparto quota 2002 </t>
  </si>
  <si>
    <t xml:space="preserve">Comparto risorse decentrate </t>
  </si>
  <si>
    <t>BIANCO RENATO</t>
  </si>
  <si>
    <t>Operaio</t>
  </si>
  <si>
    <t xml:space="preserve">Indennità Specifica </t>
  </si>
  <si>
    <t>Operaio Specializzato</t>
  </si>
  <si>
    <t>QUAZZO DENIS</t>
  </si>
  <si>
    <t>Ausiliario del traffico</t>
  </si>
  <si>
    <t>TOTALE ANNUO</t>
  </si>
  <si>
    <t>CPDEL</t>
  </si>
  <si>
    <t>TFR</t>
  </si>
  <si>
    <t>INADEL</t>
  </si>
  <si>
    <t>Ulteriore TFR</t>
  </si>
  <si>
    <t>INPS</t>
  </si>
  <si>
    <t>IRAP</t>
  </si>
  <si>
    <t>Perc. INAIL</t>
  </si>
  <si>
    <t>INAIL</t>
  </si>
  <si>
    <t>Totale lordo</t>
  </si>
  <si>
    <t>Cat.</t>
  </si>
  <si>
    <t>Liv.</t>
  </si>
  <si>
    <t>Tot. ONERI</t>
  </si>
  <si>
    <t>B1</t>
  </si>
  <si>
    <t>B3G</t>
  </si>
  <si>
    <t>RETRIBUZIONE - AREA POLIZIA MUNICIPALE</t>
  </si>
  <si>
    <t>B</t>
  </si>
  <si>
    <t>Perseo</t>
  </si>
  <si>
    <t>Perc. EFFETTIVA</t>
  </si>
  <si>
    <t>PICAT RE GIANFRANCO</t>
  </si>
  <si>
    <t>Perc. Base voci</t>
  </si>
  <si>
    <t>ONERI</t>
  </si>
  <si>
    <t>Competenze lorde</t>
  </si>
  <si>
    <t>N mesi di servizio</t>
  </si>
  <si>
    <t>PERSEO</t>
  </si>
  <si>
    <t>Totale spesa Dipendente</t>
  </si>
  <si>
    <t>Indennità specifica</t>
  </si>
  <si>
    <t>Stipendio Tabellare + EP</t>
  </si>
  <si>
    <t>1010/10101/6</t>
  </si>
  <si>
    <t>RETRIBUZIONE - AREA TECNICA</t>
  </si>
  <si>
    <t>1010/10101/7</t>
  </si>
  <si>
    <t>Emolumento accessorio una tantum</t>
  </si>
  <si>
    <t>PICAT RE GIANFRANCO attuale</t>
  </si>
  <si>
    <t>PICAT RE GIANFRANCO - con incremento al 100%</t>
  </si>
  <si>
    <t>BIANCO RENATO attuale</t>
  </si>
  <si>
    <t>BIANCO RENATO - con incremento al 100%</t>
  </si>
  <si>
    <t>QUAZZO DENIS attuale</t>
  </si>
  <si>
    <t>QUAZZO DENIS - con incremento al 100%</t>
  </si>
  <si>
    <t>INCREMENTO TOTALE</t>
  </si>
  <si>
    <t>CAPACITA' ASSUNZIONALE 2023</t>
  </si>
  <si>
    <t>RESIDUO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</si>
</sst>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164" formatCode="_-* #,##0.00_-;\-* #,##0.00_-;_-* &quot;-&quot;_-;_-@_-"/>
    <numFmt numFmtId="165" formatCode="_-&quot;€&quot;\ * #,##0.00_-;\-&quot;€&quot;\ * #,##0.00_-;_-&quot;€&quot;\ * &quot;-&quot;??_-;_-@_-"/>
  </numFmts>
  <fonts count="14" x14ac:knownFonts="1">
    <font>
      <sz val="10"/>
      <color indexed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theme="8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>
      <alignment vertical="top"/>
    </xf>
    <xf numFmtId="41" fontId="4" fillId="0" borderId="0">
      <alignment vertical="top"/>
    </xf>
    <xf numFmtId="42" fontId="4" fillId="0" borderId="0">
      <alignment vertical="top"/>
    </xf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12" fillId="0" borderId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" fillId="0" borderId="0"/>
    <xf numFmtId="165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>
      <alignment vertical="top"/>
    </xf>
    <xf numFmtId="0" fontId="1" fillId="0" borderId="0"/>
    <xf numFmtId="0" fontId="12" fillId="0" borderId="0"/>
  </cellStyleXfs>
  <cellXfs count="37">
    <xf numFmtId="0" fontId="4" fillId="0" borderId="0" xfId="0" applyFont="1">
      <alignment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0" fontId="5" fillId="0" borderId="0" xfId="2" applyNumberFormat="1" applyFont="1" applyAlignment="1">
      <alignment vertical="center"/>
    </xf>
    <xf numFmtId="165" fontId="8" fillId="0" borderId="0" xfId="0" applyNumberFormat="1" applyFont="1" applyAlignment="1">
      <alignment vertical="center" wrapText="1"/>
    </xf>
    <xf numFmtId="2" fontId="5" fillId="0" borderId="0" xfId="1" applyNumberFormat="1" applyFont="1" applyAlignment="1">
      <alignment horizontal="center" vertical="center"/>
    </xf>
    <xf numFmtId="164" fontId="5" fillId="2" borderId="0" xfId="1" applyNumberFormat="1" applyFont="1" applyFill="1" applyAlignment="1">
      <alignment vertical="center"/>
    </xf>
    <xf numFmtId="164" fontId="10" fillId="0" borderId="0" xfId="1" applyNumberFormat="1" applyFont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10" fontId="10" fillId="3" borderId="0" xfId="2" applyNumberFormat="1" applyFont="1" applyFill="1" applyAlignment="1">
      <alignment vertical="center"/>
    </xf>
    <xf numFmtId="10" fontId="5" fillId="3" borderId="0" xfId="2" applyNumberFormat="1" applyFont="1" applyFill="1" applyAlignment="1">
      <alignment vertical="center"/>
    </xf>
    <xf numFmtId="165" fontId="7" fillId="3" borderId="0" xfId="0" applyNumberFormat="1" applyFont="1" applyFill="1" applyAlignment="1">
      <alignment vertical="center" wrapText="1"/>
    </xf>
    <xf numFmtId="2" fontId="6" fillId="3" borderId="0" xfId="1" applyNumberFormat="1" applyFont="1" applyFill="1" applyAlignment="1">
      <alignment horizontal="center" vertical="center"/>
    </xf>
    <xf numFmtId="164" fontId="9" fillId="0" borderId="0" xfId="1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2" fontId="9" fillId="0" borderId="0" xfId="1" applyNumberFormat="1" applyFont="1" applyAlignment="1">
      <alignment horizontal="center" vertical="center" wrapText="1"/>
    </xf>
    <xf numFmtId="165" fontId="11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5" fillId="0" borderId="0" xfId="0" applyFont="1">
      <alignment vertical="top"/>
    </xf>
    <xf numFmtId="0" fontId="5" fillId="0" borderId="0" xfId="0" applyFont="1" applyAlignment="1">
      <alignment horizontal="center" vertical="top"/>
    </xf>
    <xf numFmtId="0" fontId="10" fillId="0" borderId="0" xfId="0" applyFont="1">
      <alignment vertical="top"/>
    </xf>
    <xf numFmtId="0" fontId="6" fillId="4" borderId="0" xfId="0" applyFont="1" applyFill="1" applyAlignment="1">
      <alignment vertical="center"/>
    </xf>
    <xf numFmtId="165" fontId="6" fillId="4" borderId="0" xfId="0" applyNumberFormat="1" applyFont="1" applyFill="1" applyAlignment="1">
      <alignment vertical="center"/>
    </xf>
    <xf numFmtId="165" fontId="6" fillId="5" borderId="0" xfId="0" applyNumberFormat="1" applyFont="1" applyFill="1" applyAlignment="1">
      <alignment vertical="center"/>
    </xf>
    <xf numFmtId="0" fontId="5" fillId="5" borderId="0" xfId="0" applyFont="1" applyFill="1" applyAlignment="1">
      <alignment horizontal="center" vertical="top"/>
    </xf>
    <xf numFmtId="10" fontId="10" fillId="5" borderId="0" xfId="2" applyNumberFormat="1" applyFont="1" applyFill="1" applyAlignment="1">
      <alignment vertical="center"/>
    </xf>
    <xf numFmtId="44" fontId="5" fillId="4" borderId="0" xfId="0" applyNumberFormat="1" applyFont="1" applyFill="1">
      <alignment vertical="top"/>
    </xf>
    <xf numFmtId="44" fontId="6" fillId="0" borderId="0" xfId="0" applyNumberFormat="1" applyFont="1" applyAlignment="1">
      <alignment vertical="center"/>
    </xf>
    <xf numFmtId="44" fontId="5" fillId="0" borderId="0" xfId="0" applyNumberFormat="1" applyFont="1">
      <alignment vertical="top"/>
    </xf>
    <xf numFmtId="0" fontId="5" fillId="5" borderId="0" xfId="0" applyFont="1" applyFill="1">
      <alignment vertical="top"/>
    </xf>
    <xf numFmtId="44" fontId="5" fillId="5" borderId="0" xfId="0" applyNumberFormat="1" applyFont="1" applyFill="1">
      <alignment vertical="top"/>
    </xf>
    <xf numFmtId="0" fontId="6" fillId="4" borderId="0" xfId="0" applyFont="1" applyFill="1">
      <alignment vertical="top"/>
    </xf>
  </cellXfs>
  <cellStyles count="15">
    <cellStyle name="Euro 2" xfId="10" xr:uid="{5746DA31-AF1C-4C42-8186-7AAE37A4D486}"/>
    <cellStyle name="Normale" xfId="0" builtinId="0"/>
    <cellStyle name="Normale 2" xfId="3" xr:uid="{2CF2FE0E-362F-4096-94AD-2D47D762CAA6}"/>
    <cellStyle name="Normale 2 2" xfId="9" xr:uid="{42A07253-336F-4E89-94BD-4564A6AC4A23}"/>
    <cellStyle name="Normale 2 2 2" xfId="14" xr:uid="{20DA93A6-E91A-47DA-8F53-341E13B39EA2}"/>
    <cellStyle name="Normale 2 3" xfId="13" xr:uid="{E88C61E1-8AC1-4AD5-8218-9F4D57CBF48D}"/>
    <cellStyle name="Normale 3" xfId="5" xr:uid="{59FA4FEF-B4D3-4FD5-BBB4-6A3DEE97DB71}"/>
    <cellStyle name="Normale 4" xfId="6" xr:uid="{02286136-B032-46D7-8D9B-93BD2FCB4F1E}"/>
    <cellStyle name="Normale 5" xfId="12" xr:uid="{1368737D-8C6B-4DFD-ADBC-0D449B57C6E6}"/>
    <cellStyle name="Percentuale" xfId="2" builtinId="5"/>
    <cellStyle name="Percentuale 2" xfId="7" xr:uid="{AF1521EE-DB74-48BA-81D8-886520E5FA0B}"/>
    <cellStyle name="Valuta" xfId="1" builtinId="4"/>
    <cellStyle name="Valuta 2" xfId="4" xr:uid="{A38DBEC5-A65B-4200-8838-C2BE6AA3794B}"/>
    <cellStyle name="Valuta 2 2" xfId="11" xr:uid="{07FB67CB-5486-4B7E-97FF-9E6001A482D9}"/>
    <cellStyle name="Valuta 3" xfId="8" xr:uid="{D6F85A35-EF04-489D-B9A8-84F58E716858}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CC00FF"/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607B1-5067-4040-9397-9B48175F650E}">
  <dimension ref="A1:AD600"/>
  <sheetViews>
    <sheetView tabSelected="1" zoomScale="115" zoomScaleNormal="115" workbookViewId="0">
      <pane xSplit="1" ySplit="1" topLeftCell="R23" activePane="bottomRight" state="frozen"/>
      <selection pane="topRight" activeCell="B1" sqref="B1"/>
      <selection pane="bottomLeft" activeCell="A2" sqref="A2"/>
      <selection pane="bottomRight" activeCell="AD45" sqref="AD45"/>
    </sheetView>
  </sheetViews>
  <sheetFormatPr defaultColWidth="9.28515625" defaultRowHeight="12.75" x14ac:dyDescent="0.2"/>
  <cols>
    <col min="1" max="1" width="39" style="23" customWidth="1"/>
    <col min="2" max="2" width="29.42578125" style="23" customWidth="1"/>
    <col min="3" max="3" width="26.85546875" style="29" bestFit="1" customWidth="1"/>
    <col min="4" max="4" width="50.85546875" style="23" customWidth="1"/>
    <col min="5" max="5" width="5.5703125" style="23" customWidth="1"/>
    <col min="6" max="6" width="6.5703125" style="23" customWidth="1"/>
    <col min="7" max="7" width="36.140625" style="23" customWidth="1"/>
    <col min="8" max="8" width="7.7109375" style="23" customWidth="1"/>
    <col min="9" max="9" width="11.28515625" style="23" customWidth="1"/>
    <col min="10" max="10" width="5.5703125" style="23" customWidth="1"/>
    <col min="11" max="12" width="11.28515625" style="23" customWidth="1"/>
    <col min="13" max="14" width="10.28515625" style="23" customWidth="1"/>
    <col min="15" max="15" width="13.28515625" style="23" customWidth="1"/>
    <col min="16" max="17" width="9.28515625" style="23" customWidth="1"/>
    <col min="18" max="18" width="11.28515625" style="23" customWidth="1"/>
    <col min="19" max="19" width="10.28515625" style="23" customWidth="1"/>
    <col min="20" max="20" width="9.28515625" style="24" customWidth="1"/>
    <col min="21" max="21" width="10.28515625" style="23" customWidth="1"/>
    <col min="22" max="22" width="9.28515625" style="24" customWidth="1"/>
    <col min="23" max="23" width="9.42578125" style="25" customWidth="1"/>
    <col min="24" max="24" width="15" style="23" customWidth="1"/>
    <col min="25" max="25" width="15" style="23" bestFit="1" customWidth="1"/>
    <col min="26" max="26" width="12.7109375" style="23" customWidth="1"/>
    <col min="27" max="27" width="13.42578125" style="23" bestFit="1" customWidth="1"/>
    <col min="28" max="28" width="14.7109375" style="23" customWidth="1"/>
    <col min="29" max="29" width="25.140625" style="23" customWidth="1"/>
    <col min="30" max="51" width="14.28515625" style="23" customWidth="1"/>
    <col min="52" max="16384" width="9.28515625" style="23"/>
  </cols>
  <sheetData>
    <row r="1" spans="1:30" ht="38.25" x14ac:dyDescent="0.2">
      <c r="A1" s="5" t="s">
        <v>0</v>
      </c>
      <c r="B1" s="5" t="s">
        <v>1</v>
      </c>
      <c r="C1" s="4" t="s">
        <v>2</v>
      </c>
      <c r="D1" s="4" t="s">
        <v>3</v>
      </c>
      <c r="E1" s="5" t="s">
        <v>25</v>
      </c>
      <c r="F1" s="5" t="s">
        <v>26</v>
      </c>
      <c r="G1" s="5" t="s">
        <v>4</v>
      </c>
      <c r="H1" s="17" t="s">
        <v>35</v>
      </c>
      <c r="I1" s="17" t="s">
        <v>5</v>
      </c>
      <c r="J1" s="18"/>
      <c r="K1" s="17" t="s">
        <v>24</v>
      </c>
      <c r="L1" s="17" t="s">
        <v>16</v>
      </c>
      <c r="M1" s="17" t="s">
        <v>18</v>
      </c>
      <c r="N1" s="17" t="s">
        <v>17</v>
      </c>
      <c r="O1" s="17" t="s">
        <v>19</v>
      </c>
      <c r="P1" s="17" t="s">
        <v>32</v>
      </c>
      <c r="Q1" s="17" t="s">
        <v>20</v>
      </c>
      <c r="R1" s="17" t="s">
        <v>27</v>
      </c>
      <c r="S1" s="17" t="s">
        <v>21</v>
      </c>
      <c r="T1" s="19" t="s">
        <v>22</v>
      </c>
      <c r="U1" s="17" t="s">
        <v>23</v>
      </c>
      <c r="V1" s="5" t="s">
        <v>38</v>
      </c>
      <c r="W1" s="10" t="s">
        <v>33</v>
      </c>
      <c r="X1" s="5" t="s">
        <v>37</v>
      </c>
      <c r="Y1" s="5" t="s">
        <v>36</v>
      </c>
      <c r="Z1" s="5" t="s">
        <v>39</v>
      </c>
      <c r="AA1" s="5" t="s">
        <v>21</v>
      </c>
      <c r="AB1" s="5" t="s">
        <v>23</v>
      </c>
      <c r="AC1" s="5" t="s">
        <v>40</v>
      </c>
    </row>
    <row r="2" spans="1:30" s="1" customFormat="1" ht="14.45" customHeight="1" x14ac:dyDescent="0.2">
      <c r="A2" s="1" t="s">
        <v>34</v>
      </c>
      <c r="B2" s="1" t="s">
        <v>12</v>
      </c>
      <c r="C2" s="2" t="s">
        <v>43</v>
      </c>
      <c r="D2" s="21" t="s">
        <v>44</v>
      </c>
      <c r="E2" s="2" t="s">
        <v>29</v>
      </c>
      <c r="F2" s="2" t="s">
        <v>29</v>
      </c>
      <c r="G2" s="1" t="s">
        <v>42</v>
      </c>
      <c r="H2" s="6">
        <v>1</v>
      </c>
      <c r="I2" s="7">
        <f>ROUND((20072.88/12),2)</f>
        <v>1672.74</v>
      </c>
      <c r="J2" s="2">
        <v>13</v>
      </c>
      <c r="K2" s="7">
        <f>ROUND(I2*J2*H2,2)</f>
        <v>21745.62</v>
      </c>
      <c r="L2" s="7">
        <f t="shared" ref="L2:L6" si="0">ROUND(K2*23.8%,2)</f>
        <v>5175.46</v>
      </c>
      <c r="M2" s="9"/>
      <c r="N2" s="7">
        <f>ROUND(K2*2.88%,2)</f>
        <v>626.27</v>
      </c>
      <c r="O2" s="9"/>
      <c r="P2" s="7">
        <f>ROUND(K2*W7*1%,2)</f>
        <v>181.21</v>
      </c>
      <c r="Q2" s="9"/>
      <c r="R2" s="7">
        <f t="shared" ref="R2:R6" si="1">SUM(L2:Q2)</f>
        <v>5982.94</v>
      </c>
      <c r="S2" s="7">
        <f t="shared" ref="S2:S6" si="2">ROUND(K2*8.5%,2)</f>
        <v>1848.38</v>
      </c>
      <c r="T2" s="8">
        <v>16.32</v>
      </c>
      <c r="U2" s="7">
        <f t="shared" ref="U2:U6" si="3">ROUND(((K2/1000)*T2)+((K2/1000*T2)*1%),2)</f>
        <v>358.44</v>
      </c>
      <c r="V2" s="2"/>
      <c r="W2" s="6">
        <v>0.83330000000000004</v>
      </c>
    </row>
    <row r="3" spans="1:30" s="1" customFormat="1" ht="14.45" customHeight="1" x14ac:dyDescent="0.2">
      <c r="A3" s="1" t="s">
        <v>34</v>
      </c>
      <c r="B3" s="1" t="s">
        <v>12</v>
      </c>
      <c r="C3" s="2" t="s">
        <v>43</v>
      </c>
      <c r="D3" s="21" t="s">
        <v>44</v>
      </c>
      <c r="E3" s="2" t="s">
        <v>29</v>
      </c>
      <c r="F3" s="2" t="s">
        <v>29</v>
      </c>
      <c r="G3" s="1" t="s">
        <v>6</v>
      </c>
      <c r="H3" s="6">
        <v>1</v>
      </c>
      <c r="I3" s="7">
        <v>8.36</v>
      </c>
      <c r="J3" s="2">
        <v>13</v>
      </c>
      <c r="K3" s="7">
        <f>ROUND(I3*J3*H3,2)</f>
        <v>108.68</v>
      </c>
      <c r="L3" s="7">
        <f t="shared" si="0"/>
        <v>25.87</v>
      </c>
      <c r="M3" s="9"/>
      <c r="N3" s="7">
        <f>ROUND(K3*2.88%,2)</f>
        <v>3.13</v>
      </c>
      <c r="O3" s="9"/>
      <c r="P3" s="7">
        <f>ROUND(K3*W7*1%,2)</f>
        <v>0.91</v>
      </c>
      <c r="Q3" s="9"/>
      <c r="R3" s="7">
        <f t="shared" si="1"/>
        <v>29.91</v>
      </c>
      <c r="S3" s="7">
        <f t="shared" si="2"/>
        <v>9.24</v>
      </c>
      <c r="T3" s="8">
        <v>16.32</v>
      </c>
      <c r="U3" s="7">
        <f t="shared" si="3"/>
        <v>1.79</v>
      </c>
      <c r="V3" s="2"/>
      <c r="W3" s="6">
        <v>0.83330000000000004</v>
      </c>
    </row>
    <row r="4" spans="1:30" s="1" customFormat="1" ht="14.45" customHeight="1" x14ac:dyDescent="0.2">
      <c r="A4" s="1" t="s">
        <v>34</v>
      </c>
      <c r="B4" s="1" t="s">
        <v>12</v>
      </c>
      <c r="C4" s="2" t="s">
        <v>43</v>
      </c>
      <c r="D4" s="21" t="s">
        <v>44</v>
      </c>
      <c r="E4" s="2" t="s">
        <v>29</v>
      </c>
      <c r="F4" s="2" t="s">
        <v>29</v>
      </c>
      <c r="G4" s="1" t="s">
        <v>7</v>
      </c>
      <c r="H4" s="6">
        <v>1</v>
      </c>
      <c r="I4" s="7">
        <v>3.73</v>
      </c>
      <c r="J4" s="2">
        <v>12</v>
      </c>
      <c r="K4" s="7">
        <f>ROUND(I4*J4*H4,2)</f>
        <v>44.76</v>
      </c>
      <c r="L4" s="7">
        <f t="shared" si="0"/>
        <v>10.65</v>
      </c>
      <c r="M4" s="9"/>
      <c r="N4" s="9"/>
      <c r="O4" s="9"/>
      <c r="P4" s="9"/>
      <c r="Q4" s="9"/>
      <c r="R4" s="7">
        <f t="shared" si="1"/>
        <v>10.65</v>
      </c>
      <c r="S4" s="7">
        <f t="shared" si="2"/>
        <v>3.8</v>
      </c>
      <c r="T4" s="8">
        <v>16.32</v>
      </c>
      <c r="U4" s="7">
        <f t="shared" si="3"/>
        <v>0.74</v>
      </c>
      <c r="V4" s="2"/>
      <c r="W4" s="6">
        <v>0.83330000000000004</v>
      </c>
    </row>
    <row r="5" spans="1:30" s="1" customFormat="1" ht="14.45" customHeight="1" x14ac:dyDescent="0.2">
      <c r="A5" s="1" t="s">
        <v>34</v>
      </c>
      <c r="B5" s="1" t="s">
        <v>12</v>
      </c>
      <c r="C5" s="2" t="s">
        <v>43</v>
      </c>
      <c r="D5" s="21" t="s">
        <v>44</v>
      </c>
      <c r="E5" s="2" t="s">
        <v>29</v>
      </c>
      <c r="F5" s="2" t="s">
        <v>29</v>
      </c>
      <c r="G5" s="1" t="s">
        <v>8</v>
      </c>
      <c r="H5" s="6">
        <v>1</v>
      </c>
      <c r="I5" s="7">
        <v>35.58</v>
      </c>
      <c r="J5" s="2">
        <v>12</v>
      </c>
      <c r="K5" s="7">
        <f>ROUND(I5*J5*H5,2)</f>
        <v>426.96</v>
      </c>
      <c r="L5" s="7">
        <f t="shared" si="0"/>
        <v>101.62</v>
      </c>
      <c r="M5" s="9"/>
      <c r="N5" s="9"/>
      <c r="O5" s="9"/>
      <c r="P5" s="9"/>
      <c r="Q5" s="9"/>
      <c r="R5" s="7">
        <f t="shared" si="1"/>
        <v>101.62</v>
      </c>
      <c r="S5" s="7">
        <f t="shared" si="2"/>
        <v>36.29</v>
      </c>
      <c r="T5" s="8">
        <v>16.32</v>
      </c>
      <c r="U5" s="7">
        <f t="shared" si="3"/>
        <v>7.04</v>
      </c>
      <c r="V5" s="2"/>
      <c r="W5" s="6">
        <v>0.83330000000000004</v>
      </c>
    </row>
    <row r="6" spans="1:30" s="1" customFormat="1" ht="14.45" customHeight="1" x14ac:dyDescent="0.2">
      <c r="A6" s="1" t="s">
        <v>34</v>
      </c>
      <c r="B6" s="1" t="s">
        <v>12</v>
      </c>
      <c r="C6" s="2" t="s">
        <v>43</v>
      </c>
      <c r="D6" s="21" t="s">
        <v>44</v>
      </c>
      <c r="E6" s="2" t="s">
        <v>29</v>
      </c>
      <c r="F6" s="2" t="s">
        <v>29</v>
      </c>
      <c r="G6" s="1" t="s">
        <v>46</v>
      </c>
      <c r="H6" s="6">
        <v>1</v>
      </c>
      <c r="I6" s="7">
        <v>25.09</v>
      </c>
      <c r="J6" s="2">
        <v>13</v>
      </c>
      <c r="K6" s="7">
        <f>ROUND(I6*J6*H6,2)</f>
        <v>326.17</v>
      </c>
      <c r="L6" s="7">
        <f t="shared" si="0"/>
        <v>77.63</v>
      </c>
      <c r="M6" s="9"/>
      <c r="N6" s="9"/>
      <c r="O6" s="9"/>
      <c r="P6" s="9"/>
      <c r="Q6" s="9"/>
      <c r="R6" s="7">
        <f t="shared" si="1"/>
        <v>77.63</v>
      </c>
      <c r="S6" s="7">
        <f t="shared" si="2"/>
        <v>27.72</v>
      </c>
      <c r="T6" s="8">
        <v>16.32</v>
      </c>
      <c r="U6" s="7">
        <f t="shared" si="3"/>
        <v>5.38</v>
      </c>
      <c r="V6" s="2"/>
      <c r="W6" s="6"/>
    </row>
    <row r="7" spans="1:30" s="3" customFormat="1" ht="14.45" customHeight="1" x14ac:dyDescent="0.2">
      <c r="A7" s="26" t="s">
        <v>47</v>
      </c>
      <c r="B7" s="11" t="s">
        <v>12</v>
      </c>
      <c r="C7" s="12" t="s">
        <v>43</v>
      </c>
      <c r="D7" s="22" t="s">
        <v>44</v>
      </c>
      <c r="E7" s="12" t="s">
        <v>29</v>
      </c>
      <c r="F7" s="12" t="s">
        <v>29</v>
      </c>
      <c r="G7" s="11" t="s">
        <v>15</v>
      </c>
      <c r="H7" s="14">
        <v>1</v>
      </c>
      <c r="I7" s="15">
        <f>SUM(I2:I6)</f>
        <v>1745.4999999999998</v>
      </c>
      <c r="J7" s="12">
        <v>12</v>
      </c>
      <c r="K7" s="15">
        <f>SUM(K2:K6)</f>
        <v>22652.189999999995</v>
      </c>
      <c r="L7" s="15">
        <f>SUM(L2:L6)</f>
        <v>5391.23</v>
      </c>
      <c r="M7" s="15">
        <f t="shared" ref="M7:S7" si="4">SUM(M2:M5)</f>
        <v>0</v>
      </c>
      <c r="N7" s="15">
        <f>SUM(N2:N6)</f>
        <v>629.4</v>
      </c>
      <c r="O7" s="15">
        <f t="shared" si="4"/>
        <v>0</v>
      </c>
      <c r="P7" s="15">
        <f>SUM(P2:P6)</f>
        <v>182.12</v>
      </c>
      <c r="Q7" s="15">
        <f t="shared" si="4"/>
        <v>0</v>
      </c>
      <c r="R7" s="15">
        <f>SUM(R2:R6)</f>
        <v>6202.7499999999991</v>
      </c>
      <c r="S7" s="15">
        <f t="shared" si="4"/>
        <v>1897.71</v>
      </c>
      <c r="T7" s="16">
        <v>16.32</v>
      </c>
      <c r="U7" s="15">
        <f>SUM(U2:U6)</f>
        <v>373.39000000000004</v>
      </c>
      <c r="V7" s="4">
        <v>12</v>
      </c>
      <c r="W7" s="13">
        <f>66.67%+16.66%</f>
        <v>0.83330000000000004</v>
      </c>
      <c r="X7" s="20">
        <f>K7/12*W7*V7</f>
        <v>18876.069926999997</v>
      </c>
      <c r="Y7" s="20">
        <f>(L7+M7+N7+O7+Q7)/12*V7*W7</f>
        <v>5016.9909789999992</v>
      </c>
      <c r="Z7" s="20">
        <f>P7/12*V7*W7</f>
        <v>151.76059600000002</v>
      </c>
      <c r="AA7" s="20">
        <f>S7/12*V7*W7</f>
        <v>1581.3617430000002</v>
      </c>
      <c r="AB7" s="20">
        <f>U7/12*V7*W7</f>
        <v>311.14588700000007</v>
      </c>
      <c r="AC7" s="27">
        <f>(SUM(X7:AB7))-AA7</f>
        <v>24355.967388999994</v>
      </c>
    </row>
    <row r="8" spans="1:30" s="3" customFormat="1" ht="14.45" customHeight="1" x14ac:dyDescent="0.2">
      <c r="A8" s="1" t="s">
        <v>34</v>
      </c>
      <c r="B8" s="1" t="s">
        <v>12</v>
      </c>
      <c r="C8" s="2" t="s">
        <v>43</v>
      </c>
      <c r="D8" s="21" t="s">
        <v>44</v>
      </c>
      <c r="E8" s="2" t="s">
        <v>29</v>
      </c>
      <c r="F8" s="2" t="s">
        <v>29</v>
      </c>
      <c r="G8" s="1" t="s">
        <v>42</v>
      </c>
      <c r="H8" s="6">
        <v>1</v>
      </c>
      <c r="I8" s="7">
        <f>ROUND((20072.88/12),2)</f>
        <v>1672.74</v>
      </c>
      <c r="J8" s="2">
        <v>13</v>
      </c>
      <c r="K8" s="7">
        <f>ROUND(I8*J8*H8,2)</f>
        <v>21745.62</v>
      </c>
      <c r="L8" s="7">
        <f t="shared" ref="L8:L12" si="5">ROUND(K8*23.8%,2)</f>
        <v>5175.46</v>
      </c>
      <c r="M8" s="9"/>
      <c r="N8" s="7">
        <f>ROUND(K8*2.88%,2)</f>
        <v>626.27</v>
      </c>
      <c r="O8" s="9"/>
      <c r="P8" s="7">
        <f>ROUND(K8*W13*1%,2)</f>
        <v>217.46</v>
      </c>
      <c r="Q8" s="9"/>
      <c r="R8" s="7">
        <f t="shared" ref="R8:R12" si="6">SUM(L8:Q8)</f>
        <v>6019.19</v>
      </c>
      <c r="S8" s="7">
        <f t="shared" ref="S8:S12" si="7">ROUND(K8*8.5%,2)</f>
        <v>1848.38</v>
      </c>
      <c r="T8" s="8">
        <v>16.32</v>
      </c>
      <c r="U8" s="7">
        <f t="shared" ref="U8:U12" si="8">ROUND(((K8/1000)*T8)+((K8/1000*T8)*1%),2)</f>
        <v>358.44</v>
      </c>
      <c r="V8" s="2"/>
      <c r="W8" s="6">
        <v>0.83330000000000004</v>
      </c>
      <c r="X8" s="1"/>
      <c r="Y8" s="1"/>
      <c r="Z8" s="1"/>
      <c r="AA8" s="1"/>
      <c r="AB8" s="1"/>
      <c r="AC8" s="1"/>
    </row>
    <row r="9" spans="1:30" s="3" customFormat="1" ht="14.45" customHeight="1" x14ac:dyDescent="0.2">
      <c r="A9" s="1" t="s">
        <v>34</v>
      </c>
      <c r="B9" s="1" t="s">
        <v>12</v>
      </c>
      <c r="C9" s="2" t="s">
        <v>43</v>
      </c>
      <c r="D9" s="21" t="s">
        <v>44</v>
      </c>
      <c r="E9" s="2" t="s">
        <v>29</v>
      </c>
      <c r="F9" s="2" t="s">
        <v>29</v>
      </c>
      <c r="G9" s="1" t="s">
        <v>6</v>
      </c>
      <c r="H9" s="6">
        <v>1</v>
      </c>
      <c r="I9" s="7">
        <v>8.36</v>
      </c>
      <c r="J9" s="2">
        <v>13</v>
      </c>
      <c r="K9" s="7">
        <f>ROUND(I9*J9*H9,2)</f>
        <v>108.68</v>
      </c>
      <c r="L9" s="7">
        <f t="shared" si="5"/>
        <v>25.87</v>
      </c>
      <c r="M9" s="9"/>
      <c r="N9" s="7">
        <f>ROUND(K9*2.88%,2)</f>
        <v>3.13</v>
      </c>
      <c r="O9" s="9"/>
      <c r="P9" s="7">
        <f>ROUND(K9*W13*1%,2)</f>
        <v>1.0900000000000001</v>
      </c>
      <c r="Q9" s="9"/>
      <c r="R9" s="7">
        <f t="shared" si="6"/>
        <v>30.09</v>
      </c>
      <c r="S9" s="7">
        <f t="shared" si="7"/>
        <v>9.24</v>
      </c>
      <c r="T9" s="8">
        <v>16.32</v>
      </c>
      <c r="U9" s="7">
        <f t="shared" si="8"/>
        <v>1.79</v>
      </c>
      <c r="V9" s="2"/>
      <c r="W9" s="6">
        <v>0.83330000000000004</v>
      </c>
      <c r="X9" s="1"/>
      <c r="Y9" s="1"/>
      <c r="Z9" s="1"/>
      <c r="AA9" s="1"/>
      <c r="AB9" s="1"/>
      <c r="AC9" s="1"/>
    </row>
    <row r="10" spans="1:30" s="3" customFormat="1" ht="14.45" customHeight="1" x14ac:dyDescent="0.2">
      <c r="A10" s="1" t="s">
        <v>34</v>
      </c>
      <c r="B10" s="1" t="s">
        <v>12</v>
      </c>
      <c r="C10" s="2" t="s">
        <v>43</v>
      </c>
      <c r="D10" s="21" t="s">
        <v>44</v>
      </c>
      <c r="E10" s="2" t="s">
        <v>29</v>
      </c>
      <c r="F10" s="2" t="s">
        <v>29</v>
      </c>
      <c r="G10" s="1" t="s">
        <v>7</v>
      </c>
      <c r="H10" s="6">
        <v>1</v>
      </c>
      <c r="I10" s="7">
        <v>3.73</v>
      </c>
      <c r="J10" s="2">
        <v>12</v>
      </c>
      <c r="K10" s="7">
        <f>ROUND(I10*J10*H10,2)</f>
        <v>44.76</v>
      </c>
      <c r="L10" s="7">
        <f t="shared" si="5"/>
        <v>10.65</v>
      </c>
      <c r="M10" s="9"/>
      <c r="N10" s="9"/>
      <c r="O10" s="9"/>
      <c r="P10" s="9"/>
      <c r="Q10" s="9"/>
      <c r="R10" s="7">
        <f t="shared" si="6"/>
        <v>10.65</v>
      </c>
      <c r="S10" s="7">
        <f t="shared" si="7"/>
        <v>3.8</v>
      </c>
      <c r="T10" s="8">
        <v>16.32</v>
      </c>
      <c r="U10" s="7">
        <f t="shared" si="8"/>
        <v>0.74</v>
      </c>
      <c r="V10" s="2"/>
      <c r="W10" s="6">
        <v>0.83330000000000004</v>
      </c>
      <c r="X10" s="1"/>
      <c r="Y10" s="1"/>
      <c r="Z10" s="1"/>
      <c r="AA10" s="1"/>
      <c r="AB10" s="1"/>
      <c r="AC10" s="1"/>
    </row>
    <row r="11" spans="1:30" s="3" customFormat="1" ht="14.45" customHeight="1" x14ac:dyDescent="0.2">
      <c r="A11" s="1" t="s">
        <v>34</v>
      </c>
      <c r="B11" s="1" t="s">
        <v>12</v>
      </c>
      <c r="C11" s="2" t="s">
        <v>43</v>
      </c>
      <c r="D11" s="21" t="s">
        <v>44</v>
      </c>
      <c r="E11" s="2" t="s">
        <v>29</v>
      </c>
      <c r="F11" s="2" t="s">
        <v>29</v>
      </c>
      <c r="G11" s="1" t="s">
        <v>8</v>
      </c>
      <c r="H11" s="6">
        <v>1</v>
      </c>
      <c r="I11" s="7">
        <v>35.58</v>
      </c>
      <c r="J11" s="2">
        <v>12</v>
      </c>
      <c r="K11" s="7">
        <f>ROUND(I11*J11*H11,2)</f>
        <v>426.96</v>
      </c>
      <c r="L11" s="7">
        <f t="shared" si="5"/>
        <v>101.62</v>
      </c>
      <c r="M11" s="9"/>
      <c r="N11" s="9"/>
      <c r="O11" s="9"/>
      <c r="P11" s="9"/>
      <c r="Q11" s="9"/>
      <c r="R11" s="7">
        <f t="shared" si="6"/>
        <v>101.62</v>
      </c>
      <c r="S11" s="7">
        <f t="shared" si="7"/>
        <v>36.29</v>
      </c>
      <c r="T11" s="8">
        <v>16.32</v>
      </c>
      <c r="U11" s="7">
        <f t="shared" si="8"/>
        <v>7.04</v>
      </c>
      <c r="V11" s="2"/>
      <c r="W11" s="6">
        <v>0.83330000000000004</v>
      </c>
      <c r="X11" s="1"/>
      <c r="Y11" s="1"/>
      <c r="Z11" s="1"/>
      <c r="AA11" s="1"/>
      <c r="AB11" s="1"/>
      <c r="AC11" s="1"/>
    </row>
    <row r="12" spans="1:30" s="3" customFormat="1" ht="14.45" customHeight="1" x14ac:dyDescent="0.2">
      <c r="A12" s="1" t="s">
        <v>34</v>
      </c>
      <c r="B12" s="1" t="s">
        <v>12</v>
      </c>
      <c r="C12" s="2" t="s">
        <v>43</v>
      </c>
      <c r="D12" s="21" t="s">
        <v>44</v>
      </c>
      <c r="E12" s="2" t="s">
        <v>29</v>
      </c>
      <c r="F12" s="2" t="s">
        <v>29</v>
      </c>
      <c r="G12" s="1" t="s">
        <v>46</v>
      </c>
      <c r="H12" s="6">
        <v>1</v>
      </c>
      <c r="I12" s="7">
        <v>25.09</v>
      </c>
      <c r="J12" s="2">
        <v>13</v>
      </c>
      <c r="K12" s="7">
        <f>ROUND(I12*J12*H12,2)</f>
        <v>326.17</v>
      </c>
      <c r="L12" s="7">
        <f t="shared" si="5"/>
        <v>77.63</v>
      </c>
      <c r="M12" s="9"/>
      <c r="N12" s="9"/>
      <c r="O12" s="9"/>
      <c r="P12" s="9"/>
      <c r="Q12" s="9"/>
      <c r="R12" s="7">
        <f t="shared" si="6"/>
        <v>77.63</v>
      </c>
      <c r="S12" s="7">
        <f t="shared" si="7"/>
        <v>27.72</v>
      </c>
      <c r="T12" s="8">
        <v>16.32</v>
      </c>
      <c r="U12" s="7">
        <f t="shared" si="8"/>
        <v>5.38</v>
      </c>
      <c r="V12" s="2"/>
      <c r="W12" s="6"/>
      <c r="X12" s="1"/>
      <c r="Y12" s="1"/>
      <c r="Z12" s="1"/>
      <c r="AA12" s="1"/>
      <c r="AB12" s="1"/>
      <c r="AC12" s="1"/>
    </row>
    <row r="13" spans="1:30" s="3" customFormat="1" ht="14.45" customHeight="1" x14ac:dyDescent="0.2">
      <c r="A13" s="26" t="s">
        <v>48</v>
      </c>
      <c r="B13" s="11" t="s">
        <v>12</v>
      </c>
      <c r="C13" s="12" t="s">
        <v>43</v>
      </c>
      <c r="D13" s="22" t="s">
        <v>44</v>
      </c>
      <c r="E13" s="12" t="s">
        <v>29</v>
      </c>
      <c r="F13" s="12" t="s">
        <v>29</v>
      </c>
      <c r="G13" s="11" t="s">
        <v>15</v>
      </c>
      <c r="H13" s="14">
        <v>1</v>
      </c>
      <c r="I13" s="15">
        <f>SUM(I8:I12)</f>
        <v>1745.4999999999998</v>
      </c>
      <c r="J13" s="12">
        <v>12</v>
      </c>
      <c r="K13" s="15">
        <f>SUM(K8:K12)</f>
        <v>22652.189999999995</v>
      </c>
      <c r="L13" s="15">
        <f>SUM(L8:L12)</f>
        <v>5391.23</v>
      </c>
      <c r="M13" s="15">
        <f t="shared" ref="M13" si="9">SUM(M8:M11)</f>
        <v>0</v>
      </c>
      <c r="N13" s="15">
        <f>SUM(N8:N12)</f>
        <v>629.4</v>
      </c>
      <c r="O13" s="15">
        <f t="shared" ref="O13" si="10">SUM(O8:O11)</f>
        <v>0</v>
      </c>
      <c r="P13" s="15">
        <f>SUM(P8:P12)</f>
        <v>218.55</v>
      </c>
      <c r="Q13" s="15">
        <f t="shared" ref="Q13" si="11">SUM(Q8:Q11)</f>
        <v>0</v>
      </c>
      <c r="R13" s="15">
        <f>SUM(R8:R12)</f>
        <v>6239.1799999999994</v>
      </c>
      <c r="S13" s="15">
        <f t="shared" ref="S13" si="12">SUM(S8:S11)</f>
        <v>1897.71</v>
      </c>
      <c r="T13" s="16">
        <v>16.32</v>
      </c>
      <c r="U13" s="15">
        <f>SUM(U8:U12)</f>
        <v>373.39000000000004</v>
      </c>
      <c r="V13" s="4">
        <v>12</v>
      </c>
      <c r="W13" s="30">
        <v>1</v>
      </c>
      <c r="X13" s="20">
        <f>K13/12*W13*V13</f>
        <v>22652.189999999995</v>
      </c>
      <c r="Y13" s="20">
        <f>(L13+M13+N13+O13+Q13)/12*V13*W13</f>
        <v>6020.6299999999992</v>
      </c>
      <c r="Z13" s="20">
        <f>P13/12*V13*W13</f>
        <v>218.55</v>
      </c>
      <c r="AA13" s="20">
        <f>S13/12*V13*W13</f>
        <v>1897.71</v>
      </c>
      <c r="AB13" s="20">
        <f>U13/12*V13*W13</f>
        <v>373.39000000000004</v>
      </c>
      <c r="AC13" s="28">
        <f>(SUM(X13:AB13))-AA13</f>
        <v>29264.759999999991</v>
      </c>
      <c r="AD13" s="32">
        <f>AC13-AC7</f>
        <v>4908.7926109999971</v>
      </c>
    </row>
    <row r="14" spans="1:30" s="1" customFormat="1" ht="14.45" customHeight="1" x14ac:dyDescent="0.2">
      <c r="A14" s="1" t="s">
        <v>9</v>
      </c>
      <c r="B14" s="1" t="s">
        <v>10</v>
      </c>
      <c r="C14" s="2" t="s">
        <v>45</v>
      </c>
      <c r="D14" s="21" t="s">
        <v>30</v>
      </c>
      <c r="E14" s="2" t="s">
        <v>31</v>
      </c>
      <c r="F14" s="2" t="s">
        <v>28</v>
      </c>
      <c r="G14" s="1" t="s">
        <v>42</v>
      </c>
      <c r="H14" s="6">
        <v>1</v>
      </c>
      <c r="I14" s="7">
        <f>ROUND((19034.51/12),2)</f>
        <v>1586.21</v>
      </c>
      <c r="J14" s="2">
        <v>13</v>
      </c>
      <c r="K14" s="7">
        <f t="shared" ref="K14:K19" si="13">ROUND(I14*J14*H14,2)</f>
        <v>20620.73</v>
      </c>
      <c r="L14" s="7">
        <f t="shared" ref="L14:L19" si="14">ROUND(K14*23.8%,2)</f>
        <v>4907.7299999999996</v>
      </c>
      <c r="M14" s="9"/>
      <c r="N14" s="7">
        <f>ROUND(K14*2.88%,2)</f>
        <v>593.88</v>
      </c>
      <c r="O14" s="9"/>
      <c r="P14" s="7">
        <f>ROUND(K14*W20*1%,2)</f>
        <v>137.47999999999999</v>
      </c>
      <c r="Q14" s="9"/>
      <c r="R14" s="7">
        <f t="shared" ref="R14:R19" si="15">SUM(L14:Q14)</f>
        <v>5639.0899999999992</v>
      </c>
      <c r="S14" s="7">
        <f t="shared" ref="S14:S19" si="16">ROUND(K14*8.5%,2)</f>
        <v>1752.76</v>
      </c>
      <c r="T14" s="8">
        <v>16.32</v>
      </c>
      <c r="U14" s="7">
        <f t="shared" ref="U14:U19" si="17">ROUND(((K14/1000)*T14)+((K14/1000*T14)*1%),2)</f>
        <v>339.9</v>
      </c>
      <c r="V14" s="2"/>
      <c r="W14" s="6">
        <v>0.66669999999999996</v>
      </c>
    </row>
    <row r="15" spans="1:30" s="1" customFormat="1" ht="14.45" customHeight="1" x14ac:dyDescent="0.2">
      <c r="A15" s="1" t="s">
        <v>9</v>
      </c>
      <c r="B15" s="1" t="s">
        <v>10</v>
      </c>
      <c r="C15" s="2" t="s">
        <v>45</v>
      </c>
      <c r="D15" s="21" t="s">
        <v>30</v>
      </c>
      <c r="E15" s="2" t="s">
        <v>31</v>
      </c>
      <c r="F15" s="2" t="s">
        <v>28</v>
      </c>
      <c r="G15" s="1" t="s">
        <v>6</v>
      </c>
      <c r="H15" s="6">
        <v>1</v>
      </c>
      <c r="I15" s="7">
        <v>7.93</v>
      </c>
      <c r="J15" s="2">
        <v>13</v>
      </c>
      <c r="K15" s="7">
        <f t="shared" si="13"/>
        <v>103.09</v>
      </c>
      <c r="L15" s="7">
        <f t="shared" si="14"/>
        <v>24.54</v>
      </c>
      <c r="M15" s="9"/>
      <c r="N15" s="7">
        <f>ROUND(K15*2.88%,2)</f>
        <v>2.97</v>
      </c>
      <c r="O15" s="9"/>
      <c r="P15" s="7">
        <f>ROUND(K15*W20*1%,2)</f>
        <v>0.69</v>
      </c>
      <c r="Q15" s="9"/>
      <c r="R15" s="7">
        <f t="shared" si="15"/>
        <v>28.2</v>
      </c>
      <c r="S15" s="7">
        <f t="shared" si="16"/>
        <v>8.76</v>
      </c>
      <c r="T15" s="8">
        <v>16.32</v>
      </c>
      <c r="U15" s="7">
        <f t="shared" si="17"/>
        <v>1.7</v>
      </c>
      <c r="V15" s="2"/>
      <c r="W15" s="6">
        <v>0.66669999999999996</v>
      </c>
    </row>
    <row r="16" spans="1:30" s="1" customFormat="1" ht="14.45" customHeight="1" x14ac:dyDescent="0.2">
      <c r="A16" s="1" t="s">
        <v>9</v>
      </c>
      <c r="B16" s="1" t="s">
        <v>10</v>
      </c>
      <c r="C16" s="2" t="s">
        <v>45</v>
      </c>
      <c r="D16" s="21" t="s">
        <v>30</v>
      </c>
      <c r="E16" s="2" t="s">
        <v>31</v>
      </c>
      <c r="F16" s="2" t="s">
        <v>28</v>
      </c>
      <c r="G16" s="1" t="s">
        <v>41</v>
      </c>
      <c r="H16" s="6">
        <v>1</v>
      </c>
      <c r="I16" s="7">
        <v>5.38</v>
      </c>
      <c r="J16" s="2">
        <v>13</v>
      </c>
      <c r="K16" s="7">
        <f t="shared" si="13"/>
        <v>69.94</v>
      </c>
      <c r="L16" s="7">
        <f t="shared" si="14"/>
        <v>16.649999999999999</v>
      </c>
      <c r="M16" s="9"/>
      <c r="N16" s="7">
        <f>ROUND(K16*2.88%,2)</f>
        <v>2.0099999999999998</v>
      </c>
      <c r="O16" s="9"/>
      <c r="P16" s="7">
        <f>ROUND(K16*W20*1%,2)</f>
        <v>0.47</v>
      </c>
      <c r="Q16" s="9"/>
      <c r="R16" s="7">
        <f t="shared" si="15"/>
        <v>19.129999999999995</v>
      </c>
      <c r="S16" s="7">
        <f t="shared" si="16"/>
        <v>5.94</v>
      </c>
      <c r="T16" s="8">
        <v>16.32</v>
      </c>
      <c r="U16" s="7">
        <f t="shared" si="17"/>
        <v>1.1499999999999999</v>
      </c>
      <c r="V16" s="2"/>
      <c r="W16" s="6">
        <v>0.66669999999999996</v>
      </c>
    </row>
    <row r="17" spans="1:30" s="1" customFormat="1" ht="14.45" customHeight="1" x14ac:dyDescent="0.2">
      <c r="A17" s="1" t="s">
        <v>9</v>
      </c>
      <c r="B17" s="1" t="s">
        <v>10</v>
      </c>
      <c r="C17" s="2" t="s">
        <v>45</v>
      </c>
      <c r="D17" s="21" t="s">
        <v>30</v>
      </c>
      <c r="E17" s="2" t="s">
        <v>31</v>
      </c>
      <c r="F17" s="2" t="s">
        <v>28</v>
      </c>
      <c r="G17" s="1" t="s">
        <v>7</v>
      </c>
      <c r="H17" s="6">
        <v>1</v>
      </c>
      <c r="I17" s="7">
        <v>3.73</v>
      </c>
      <c r="J17" s="2">
        <v>12</v>
      </c>
      <c r="K17" s="7">
        <f t="shared" si="13"/>
        <v>44.76</v>
      </c>
      <c r="L17" s="7">
        <f t="shared" si="14"/>
        <v>10.65</v>
      </c>
      <c r="M17" s="9"/>
      <c r="N17" s="9"/>
      <c r="O17" s="9"/>
      <c r="P17" s="9"/>
      <c r="Q17" s="9"/>
      <c r="R17" s="7">
        <f t="shared" si="15"/>
        <v>10.65</v>
      </c>
      <c r="S17" s="7">
        <f t="shared" si="16"/>
        <v>3.8</v>
      </c>
      <c r="T17" s="8">
        <v>16.32</v>
      </c>
      <c r="U17" s="7">
        <f t="shared" si="17"/>
        <v>0.74</v>
      </c>
      <c r="V17" s="2"/>
      <c r="W17" s="6">
        <v>0.66669999999999996</v>
      </c>
    </row>
    <row r="18" spans="1:30" s="1" customFormat="1" ht="14.45" customHeight="1" x14ac:dyDescent="0.2">
      <c r="A18" s="1" t="s">
        <v>9</v>
      </c>
      <c r="B18" s="1" t="s">
        <v>10</v>
      </c>
      <c r="C18" s="2" t="s">
        <v>45</v>
      </c>
      <c r="D18" s="21" t="s">
        <v>30</v>
      </c>
      <c r="E18" s="2" t="s">
        <v>31</v>
      </c>
      <c r="F18" s="2" t="s">
        <v>28</v>
      </c>
      <c r="G18" s="1" t="s">
        <v>8</v>
      </c>
      <c r="H18" s="6">
        <v>1</v>
      </c>
      <c r="I18" s="7">
        <v>35.58</v>
      </c>
      <c r="J18" s="2">
        <v>12</v>
      </c>
      <c r="K18" s="7">
        <f t="shared" si="13"/>
        <v>426.96</v>
      </c>
      <c r="L18" s="7">
        <f t="shared" si="14"/>
        <v>101.62</v>
      </c>
      <c r="M18" s="9"/>
      <c r="N18" s="9"/>
      <c r="O18" s="9"/>
      <c r="P18" s="9"/>
      <c r="Q18" s="9"/>
      <c r="R18" s="7">
        <f t="shared" si="15"/>
        <v>101.62</v>
      </c>
      <c r="S18" s="7">
        <f t="shared" si="16"/>
        <v>36.29</v>
      </c>
      <c r="T18" s="8">
        <v>16.32</v>
      </c>
      <c r="U18" s="7">
        <f t="shared" si="17"/>
        <v>7.04</v>
      </c>
      <c r="V18" s="2"/>
      <c r="W18" s="6">
        <v>0.66669999999999996</v>
      </c>
    </row>
    <row r="19" spans="1:30" s="1" customFormat="1" ht="14.45" customHeight="1" x14ac:dyDescent="0.2">
      <c r="A19" s="1" t="s">
        <v>9</v>
      </c>
      <c r="B19" s="1" t="s">
        <v>10</v>
      </c>
      <c r="C19" s="2" t="s">
        <v>45</v>
      </c>
      <c r="D19" s="21" t="s">
        <v>30</v>
      </c>
      <c r="E19" s="2" t="s">
        <v>31</v>
      </c>
      <c r="F19" s="2" t="s">
        <v>28</v>
      </c>
      <c r="G19" s="1" t="s">
        <v>46</v>
      </c>
      <c r="H19" s="6">
        <v>1</v>
      </c>
      <c r="I19" s="7">
        <v>23.79</v>
      </c>
      <c r="J19" s="2">
        <v>13</v>
      </c>
      <c r="K19" s="7">
        <f t="shared" si="13"/>
        <v>309.27</v>
      </c>
      <c r="L19" s="7">
        <f t="shared" si="14"/>
        <v>73.61</v>
      </c>
      <c r="M19" s="9"/>
      <c r="N19" s="9"/>
      <c r="O19" s="9"/>
      <c r="P19" s="9"/>
      <c r="Q19" s="9"/>
      <c r="R19" s="7">
        <f t="shared" si="15"/>
        <v>73.61</v>
      </c>
      <c r="S19" s="7">
        <f t="shared" si="16"/>
        <v>26.29</v>
      </c>
      <c r="T19" s="8">
        <v>16.32</v>
      </c>
      <c r="U19" s="7">
        <f t="shared" si="17"/>
        <v>5.0999999999999996</v>
      </c>
      <c r="V19" s="2"/>
      <c r="W19" s="6">
        <v>0.66669999999999996</v>
      </c>
    </row>
    <row r="20" spans="1:30" s="3" customFormat="1" ht="14.45" customHeight="1" x14ac:dyDescent="0.2">
      <c r="A20" s="26" t="s">
        <v>49</v>
      </c>
      <c r="B20" s="11" t="s">
        <v>10</v>
      </c>
      <c r="C20" s="12" t="s">
        <v>45</v>
      </c>
      <c r="D20" s="22" t="s">
        <v>30</v>
      </c>
      <c r="E20" s="12" t="s">
        <v>28</v>
      </c>
      <c r="F20" s="12" t="s">
        <v>28</v>
      </c>
      <c r="G20" s="11" t="s">
        <v>15</v>
      </c>
      <c r="H20" s="14">
        <v>1</v>
      </c>
      <c r="I20" s="15">
        <f>SUM(I14:I19)</f>
        <v>1662.6200000000001</v>
      </c>
      <c r="J20" s="12">
        <v>12</v>
      </c>
      <c r="K20" s="15">
        <f>SUM(K14:K19)</f>
        <v>21574.749999999996</v>
      </c>
      <c r="L20" s="15">
        <f>SUM(L14:L19)</f>
        <v>5134.7999999999984</v>
      </c>
      <c r="M20" s="15">
        <f t="shared" ref="M20:Q20" si="18">SUM(M14:M18)</f>
        <v>0</v>
      </c>
      <c r="N20" s="15">
        <f>SUM(N14:N19)</f>
        <v>598.86</v>
      </c>
      <c r="O20" s="15">
        <f t="shared" si="18"/>
        <v>0</v>
      </c>
      <c r="P20" s="15">
        <f>SUM(P14:P19)</f>
        <v>138.63999999999999</v>
      </c>
      <c r="Q20" s="15">
        <f t="shared" si="18"/>
        <v>0</v>
      </c>
      <c r="R20" s="15">
        <f>SUM(R14:R19)</f>
        <v>5872.2999999999984</v>
      </c>
      <c r="S20" s="15">
        <f>SUM(S14:S19)</f>
        <v>1833.84</v>
      </c>
      <c r="T20" s="16">
        <v>16.32</v>
      </c>
      <c r="U20" s="15">
        <f>SUM(U14:U19)</f>
        <v>355.63</v>
      </c>
      <c r="V20" s="4">
        <v>12</v>
      </c>
      <c r="W20" s="13">
        <v>0.66669999999999996</v>
      </c>
      <c r="X20" s="20">
        <f>K20/12*W20*V20</f>
        <v>14383.885824999998</v>
      </c>
      <c r="Y20" s="20">
        <f>(L20+M20+N20+O20+Q20)/12*V20*W20</f>
        <v>3822.6311219999984</v>
      </c>
      <c r="Z20" s="20">
        <f>P20/12*V20*W20</f>
        <v>92.431287999999981</v>
      </c>
      <c r="AA20" s="20">
        <f>S20/12*V20*W20</f>
        <v>1222.6211279999998</v>
      </c>
      <c r="AB20" s="20">
        <f>U20/12*V20*W20</f>
        <v>237.09852099999998</v>
      </c>
      <c r="AC20" s="27">
        <f>(SUM(X20:AB20))-AA20</f>
        <v>18536.046755999996</v>
      </c>
    </row>
    <row r="21" spans="1:30" s="3" customFormat="1" ht="14.45" customHeight="1" x14ac:dyDescent="0.2">
      <c r="A21" s="1" t="s">
        <v>9</v>
      </c>
      <c r="B21" s="1" t="s">
        <v>10</v>
      </c>
      <c r="C21" s="2" t="s">
        <v>45</v>
      </c>
      <c r="D21" s="21" t="s">
        <v>30</v>
      </c>
      <c r="E21" s="2" t="s">
        <v>31</v>
      </c>
      <c r="F21" s="2" t="s">
        <v>28</v>
      </c>
      <c r="G21" s="1" t="s">
        <v>42</v>
      </c>
      <c r="H21" s="6">
        <v>1</v>
      </c>
      <c r="I21" s="7">
        <f>ROUND((19034.51/12),2)</f>
        <v>1586.21</v>
      </c>
      <c r="J21" s="2">
        <v>13</v>
      </c>
      <c r="K21" s="7">
        <f t="shared" ref="K21:K26" si="19">ROUND(I21*J21*H21,2)</f>
        <v>20620.73</v>
      </c>
      <c r="L21" s="7">
        <f t="shared" ref="L21:L26" si="20">ROUND(K21*23.8%,2)</f>
        <v>4907.7299999999996</v>
      </c>
      <c r="M21" s="9"/>
      <c r="N21" s="7">
        <f>ROUND(K21*2.88%,2)</f>
        <v>593.88</v>
      </c>
      <c r="O21" s="9"/>
      <c r="P21" s="7">
        <f>ROUND(K21*W27*1%,2)</f>
        <v>206.21</v>
      </c>
      <c r="Q21" s="9"/>
      <c r="R21" s="7">
        <f t="shared" ref="R21:R26" si="21">SUM(L21:Q21)</f>
        <v>5707.82</v>
      </c>
      <c r="S21" s="7">
        <f t="shared" ref="S21:S26" si="22">ROUND(K21*8.5%,2)</f>
        <v>1752.76</v>
      </c>
      <c r="T21" s="8">
        <v>16.32</v>
      </c>
      <c r="U21" s="7">
        <f t="shared" ref="U21:U26" si="23">ROUND(((K21/1000)*T21)+((K21/1000*T21)*1%),2)</f>
        <v>339.9</v>
      </c>
      <c r="V21" s="2"/>
      <c r="W21" s="6">
        <v>1</v>
      </c>
      <c r="X21" s="1"/>
      <c r="Y21" s="1"/>
      <c r="Z21" s="1"/>
      <c r="AA21" s="1"/>
      <c r="AB21" s="1"/>
      <c r="AC21" s="1"/>
    </row>
    <row r="22" spans="1:30" s="3" customFormat="1" ht="14.45" customHeight="1" x14ac:dyDescent="0.2">
      <c r="A22" s="1" t="s">
        <v>9</v>
      </c>
      <c r="B22" s="1" t="s">
        <v>10</v>
      </c>
      <c r="C22" s="2" t="s">
        <v>45</v>
      </c>
      <c r="D22" s="21" t="s">
        <v>30</v>
      </c>
      <c r="E22" s="2" t="s">
        <v>31</v>
      </c>
      <c r="F22" s="2" t="s">
        <v>28</v>
      </c>
      <c r="G22" s="1" t="s">
        <v>6</v>
      </c>
      <c r="H22" s="6">
        <v>1</v>
      </c>
      <c r="I22" s="7">
        <v>7.93</v>
      </c>
      <c r="J22" s="2">
        <v>13</v>
      </c>
      <c r="K22" s="7">
        <f t="shared" si="19"/>
        <v>103.09</v>
      </c>
      <c r="L22" s="7">
        <f t="shared" si="20"/>
        <v>24.54</v>
      </c>
      <c r="M22" s="9"/>
      <c r="N22" s="7">
        <f>ROUND(K22*2.88%,2)</f>
        <v>2.97</v>
      </c>
      <c r="O22" s="9"/>
      <c r="P22" s="7">
        <f>ROUND(K22*W27*1%,2)</f>
        <v>1.03</v>
      </c>
      <c r="Q22" s="9"/>
      <c r="R22" s="7">
        <f t="shared" si="21"/>
        <v>28.54</v>
      </c>
      <c r="S22" s="7">
        <f t="shared" si="22"/>
        <v>8.76</v>
      </c>
      <c r="T22" s="8">
        <v>16.32</v>
      </c>
      <c r="U22" s="7">
        <f t="shared" si="23"/>
        <v>1.7</v>
      </c>
      <c r="V22" s="2"/>
      <c r="W22" s="6">
        <v>1</v>
      </c>
      <c r="X22" s="1"/>
      <c r="Y22" s="1"/>
      <c r="Z22" s="1"/>
      <c r="AA22" s="1"/>
      <c r="AB22" s="1"/>
      <c r="AC22" s="1"/>
    </row>
    <row r="23" spans="1:30" s="3" customFormat="1" ht="14.45" customHeight="1" x14ac:dyDescent="0.2">
      <c r="A23" s="1" t="s">
        <v>9</v>
      </c>
      <c r="B23" s="1" t="s">
        <v>10</v>
      </c>
      <c r="C23" s="2" t="s">
        <v>45</v>
      </c>
      <c r="D23" s="21" t="s">
        <v>30</v>
      </c>
      <c r="E23" s="2" t="s">
        <v>31</v>
      </c>
      <c r="F23" s="2" t="s">
        <v>28</v>
      </c>
      <c r="G23" s="1" t="s">
        <v>41</v>
      </c>
      <c r="H23" s="6">
        <v>1</v>
      </c>
      <c r="I23" s="7">
        <v>5.38</v>
      </c>
      <c r="J23" s="2">
        <v>13</v>
      </c>
      <c r="K23" s="7">
        <f t="shared" si="19"/>
        <v>69.94</v>
      </c>
      <c r="L23" s="7">
        <f t="shared" si="20"/>
        <v>16.649999999999999</v>
      </c>
      <c r="M23" s="9"/>
      <c r="N23" s="7">
        <f>ROUND(K23*2.88%,2)</f>
        <v>2.0099999999999998</v>
      </c>
      <c r="O23" s="9"/>
      <c r="P23" s="7">
        <f>ROUND(K23*W27*1%,2)</f>
        <v>0.7</v>
      </c>
      <c r="Q23" s="9"/>
      <c r="R23" s="7">
        <f t="shared" si="21"/>
        <v>19.359999999999996</v>
      </c>
      <c r="S23" s="7">
        <f t="shared" si="22"/>
        <v>5.94</v>
      </c>
      <c r="T23" s="8">
        <v>16.32</v>
      </c>
      <c r="U23" s="7">
        <f t="shared" si="23"/>
        <v>1.1499999999999999</v>
      </c>
      <c r="V23" s="2"/>
      <c r="W23" s="6">
        <v>1</v>
      </c>
      <c r="X23" s="1"/>
      <c r="Y23" s="1"/>
      <c r="Z23" s="1"/>
      <c r="AA23" s="1"/>
      <c r="AB23" s="1"/>
      <c r="AC23" s="1"/>
    </row>
    <row r="24" spans="1:30" s="3" customFormat="1" ht="14.45" customHeight="1" x14ac:dyDescent="0.2">
      <c r="A24" s="1" t="s">
        <v>9</v>
      </c>
      <c r="B24" s="1" t="s">
        <v>10</v>
      </c>
      <c r="C24" s="2" t="s">
        <v>45</v>
      </c>
      <c r="D24" s="21" t="s">
        <v>30</v>
      </c>
      <c r="E24" s="2" t="s">
        <v>31</v>
      </c>
      <c r="F24" s="2" t="s">
        <v>28</v>
      </c>
      <c r="G24" s="1" t="s">
        <v>7</v>
      </c>
      <c r="H24" s="6">
        <v>1</v>
      </c>
      <c r="I24" s="7">
        <v>3.73</v>
      </c>
      <c r="J24" s="2">
        <v>12</v>
      </c>
      <c r="K24" s="7">
        <f t="shared" si="19"/>
        <v>44.76</v>
      </c>
      <c r="L24" s="7">
        <f t="shared" si="20"/>
        <v>10.65</v>
      </c>
      <c r="M24" s="9"/>
      <c r="N24" s="9"/>
      <c r="O24" s="9"/>
      <c r="P24" s="9"/>
      <c r="Q24" s="9"/>
      <c r="R24" s="7">
        <f t="shared" si="21"/>
        <v>10.65</v>
      </c>
      <c r="S24" s="7">
        <f t="shared" si="22"/>
        <v>3.8</v>
      </c>
      <c r="T24" s="8">
        <v>16.32</v>
      </c>
      <c r="U24" s="7">
        <f t="shared" si="23"/>
        <v>0.74</v>
      </c>
      <c r="V24" s="2"/>
      <c r="W24" s="6">
        <v>1</v>
      </c>
      <c r="X24" s="1"/>
      <c r="Y24" s="1"/>
      <c r="Z24" s="1"/>
      <c r="AA24" s="1"/>
      <c r="AB24" s="1"/>
      <c r="AC24" s="1"/>
    </row>
    <row r="25" spans="1:30" s="3" customFormat="1" ht="14.45" customHeight="1" x14ac:dyDescent="0.2">
      <c r="A25" s="1" t="s">
        <v>9</v>
      </c>
      <c r="B25" s="1" t="s">
        <v>10</v>
      </c>
      <c r="C25" s="2" t="s">
        <v>45</v>
      </c>
      <c r="D25" s="21" t="s">
        <v>30</v>
      </c>
      <c r="E25" s="2" t="s">
        <v>31</v>
      </c>
      <c r="F25" s="2" t="s">
        <v>28</v>
      </c>
      <c r="G25" s="1" t="s">
        <v>8</v>
      </c>
      <c r="H25" s="6">
        <v>1</v>
      </c>
      <c r="I25" s="7">
        <v>35.58</v>
      </c>
      <c r="J25" s="2">
        <v>12</v>
      </c>
      <c r="K25" s="7">
        <f t="shared" si="19"/>
        <v>426.96</v>
      </c>
      <c r="L25" s="7">
        <f t="shared" si="20"/>
        <v>101.62</v>
      </c>
      <c r="M25" s="9"/>
      <c r="N25" s="9"/>
      <c r="O25" s="9"/>
      <c r="P25" s="9"/>
      <c r="Q25" s="9"/>
      <c r="R25" s="7">
        <f t="shared" si="21"/>
        <v>101.62</v>
      </c>
      <c r="S25" s="7">
        <f t="shared" si="22"/>
        <v>36.29</v>
      </c>
      <c r="T25" s="8">
        <v>16.32</v>
      </c>
      <c r="U25" s="7">
        <f t="shared" si="23"/>
        <v>7.04</v>
      </c>
      <c r="V25" s="2"/>
      <c r="W25" s="6">
        <v>1</v>
      </c>
      <c r="X25" s="1"/>
      <c r="Y25" s="1"/>
      <c r="Z25" s="1"/>
      <c r="AA25" s="1"/>
      <c r="AB25" s="1"/>
      <c r="AC25" s="1"/>
    </row>
    <row r="26" spans="1:30" s="3" customFormat="1" ht="14.45" customHeight="1" x14ac:dyDescent="0.2">
      <c r="A26" s="1" t="s">
        <v>9</v>
      </c>
      <c r="B26" s="1" t="s">
        <v>10</v>
      </c>
      <c r="C26" s="2" t="s">
        <v>45</v>
      </c>
      <c r="D26" s="21" t="s">
        <v>30</v>
      </c>
      <c r="E26" s="2" t="s">
        <v>31</v>
      </c>
      <c r="F26" s="2" t="s">
        <v>28</v>
      </c>
      <c r="G26" s="1" t="s">
        <v>46</v>
      </c>
      <c r="H26" s="6">
        <v>1</v>
      </c>
      <c r="I26" s="7">
        <v>23.79</v>
      </c>
      <c r="J26" s="2">
        <v>13</v>
      </c>
      <c r="K26" s="7">
        <f t="shared" si="19"/>
        <v>309.27</v>
      </c>
      <c r="L26" s="7">
        <f t="shared" si="20"/>
        <v>73.61</v>
      </c>
      <c r="M26" s="9"/>
      <c r="N26" s="9"/>
      <c r="O26" s="9"/>
      <c r="P26" s="9"/>
      <c r="Q26" s="9"/>
      <c r="R26" s="7">
        <f t="shared" si="21"/>
        <v>73.61</v>
      </c>
      <c r="S26" s="7">
        <f t="shared" si="22"/>
        <v>26.29</v>
      </c>
      <c r="T26" s="8">
        <v>16.32</v>
      </c>
      <c r="U26" s="7">
        <f t="shared" si="23"/>
        <v>5.0999999999999996</v>
      </c>
      <c r="V26" s="2"/>
      <c r="W26" s="6">
        <v>1</v>
      </c>
      <c r="X26" s="1"/>
      <c r="Y26" s="1"/>
      <c r="Z26" s="1"/>
      <c r="AA26" s="1"/>
      <c r="AB26" s="1"/>
      <c r="AC26" s="1"/>
    </row>
    <row r="27" spans="1:30" s="3" customFormat="1" ht="14.45" customHeight="1" x14ac:dyDescent="0.2">
      <c r="A27" s="26" t="s">
        <v>50</v>
      </c>
      <c r="B27" s="11" t="s">
        <v>10</v>
      </c>
      <c r="C27" s="12" t="s">
        <v>45</v>
      </c>
      <c r="D27" s="22" t="s">
        <v>30</v>
      </c>
      <c r="E27" s="12" t="s">
        <v>28</v>
      </c>
      <c r="F27" s="12" t="s">
        <v>28</v>
      </c>
      <c r="G27" s="11" t="s">
        <v>15</v>
      </c>
      <c r="H27" s="14">
        <v>1</v>
      </c>
      <c r="I27" s="15">
        <f>SUM(I21:I26)</f>
        <v>1662.6200000000001</v>
      </c>
      <c r="J27" s="12">
        <v>12</v>
      </c>
      <c r="K27" s="15">
        <f>SUM(K21:K26)</f>
        <v>21574.749999999996</v>
      </c>
      <c r="L27" s="15">
        <f>SUM(L21:L26)</f>
        <v>5134.7999999999984</v>
      </c>
      <c r="M27" s="15">
        <f t="shared" ref="M27" si="24">SUM(M21:M25)</f>
        <v>0</v>
      </c>
      <c r="N27" s="15">
        <f>SUM(N21:N26)</f>
        <v>598.86</v>
      </c>
      <c r="O27" s="15">
        <f t="shared" ref="O27" si="25">SUM(O21:O25)</f>
        <v>0</v>
      </c>
      <c r="P27" s="15">
        <f>SUM(P21:P26)</f>
        <v>207.94</v>
      </c>
      <c r="Q27" s="15">
        <f t="shared" ref="Q27" si="26">SUM(Q21:Q25)</f>
        <v>0</v>
      </c>
      <c r="R27" s="15">
        <f>SUM(R21:R26)</f>
        <v>5941.5999999999985</v>
      </c>
      <c r="S27" s="15">
        <f>SUM(S21:S26)</f>
        <v>1833.84</v>
      </c>
      <c r="T27" s="16">
        <v>16.32</v>
      </c>
      <c r="U27" s="15">
        <f>SUM(U21:U26)</f>
        <v>355.63</v>
      </c>
      <c r="V27" s="4">
        <v>12</v>
      </c>
      <c r="W27" s="30">
        <v>1</v>
      </c>
      <c r="X27" s="20">
        <f>K27/12*W27*V27</f>
        <v>21574.749999999996</v>
      </c>
      <c r="Y27" s="20">
        <f>(L27+M27+N27+O27+Q27)/12*V27*W27</f>
        <v>5733.659999999998</v>
      </c>
      <c r="Z27" s="20">
        <f>P27/12*V27*W27</f>
        <v>207.94</v>
      </c>
      <c r="AA27" s="20">
        <f>S27/12*V27*W27</f>
        <v>1833.84</v>
      </c>
      <c r="AB27" s="20">
        <f>U27/12*V27*W27</f>
        <v>355.63</v>
      </c>
      <c r="AC27" s="28">
        <f>(SUM(X27:AB27))-AA27</f>
        <v>27871.979999999996</v>
      </c>
      <c r="AD27" s="32">
        <f>AC27-AC20</f>
        <v>9335.9332439999998</v>
      </c>
    </row>
    <row r="28" spans="1:30" s="1" customFormat="1" ht="14.45" customHeight="1" x14ac:dyDescent="0.2">
      <c r="A28" s="1" t="s">
        <v>13</v>
      </c>
      <c r="B28" s="1" t="s">
        <v>14</v>
      </c>
      <c r="C28" s="2" t="s">
        <v>45</v>
      </c>
      <c r="D28" s="21" t="s">
        <v>30</v>
      </c>
      <c r="E28" s="2" t="s">
        <v>31</v>
      </c>
      <c r="F28" s="2" t="s">
        <v>28</v>
      </c>
      <c r="G28" s="1" t="s">
        <v>42</v>
      </c>
      <c r="H28" s="6">
        <v>1</v>
      </c>
      <c r="I28" s="7">
        <f>ROUND((19034.51/12),2)</f>
        <v>1586.21</v>
      </c>
      <c r="J28" s="2">
        <v>13</v>
      </c>
      <c r="K28" s="7">
        <f t="shared" ref="K28:K33" si="27">ROUND(I28*J28*H28,2)</f>
        <v>20620.73</v>
      </c>
      <c r="L28" s="7">
        <f t="shared" ref="L28:L33" si="28">ROUND(K28*23.8%,2)</f>
        <v>4907.7299999999996</v>
      </c>
      <c r="M28" s="9"/>
      <c r="N28" s="7">
        <f t="shared" ref="N28:N30" si="29">ROUND(K28*2.88%,2)</f>
        <v>593.88</v>
      </c>
      <c r="O28" s="9"/>
      <c r="P28" s="9"/>
      <c r="Q28" s="7">
        <f t="shared" ref="Q28:Q33" si="30">ROUND(K28*1.61%,2)</f>
        <v>331.99</v>
      </c>
      <c r="R28" s="7">
        <f t="shared" ref="R28:R33" si="31">SUM(L28:Q28)</f>
        <v>5833.5999999999995</v>
      </c>
      <c r="S28" s="7">
        <f t="shared" ref="S28:S33" si="32">ROUND(K28*8.5%,2)</f>
        <v>1752.76</v>
      </c>
      <c r="T28" s="8">
        <v>9.01</v>
      </c>
      <c r="U28" s="7">
        <f t="shared" ref="U28:U33" si="33">ROUND(((K28/1000)*T28)+((K28/1000*T28)*1%),2)</f>
        <v>187.65</v>
      </c>
      <c r="V28" s="2"/>
      <c r="W28" s="6">
        <f t="shared" ref="W28:W32" si="34">(50%*9/12+(33.3%*3/12))</f>
        <v>0.45824999999999999</v>
      </c>
    </row>
    <row r="29" spans="1:30" s="1" customFormat="1" ht="14.45" customHeight="1" x14ac:dyDescent="0.2">
      <c r="A29" s="1" t="s">
        <v>13</v>
      </c>
      <c r="B29" s="1" t="s">
        <v>14</v>
      </c>
      <c r="C29" s="2" t="s">
        <v>45</v>
      </c>
      <c r="D29" s="21" t="s">
        <v>30</v>
      </c>
      <c r="E29" s="2" t="s">
        <v>31</v>
      </c>
      <c r="F29" s="2" t="s">
        <v>28</v>
      </c>
      <c r="G29" s="1" t="s">
        <v>6</v>
      </c>
      <c r="H29" s="6">
        <v>1</v>
      </c>
      <c r="I29" s="7">
        <v>7.93</v>
      </c>
      <c r="J29" s="2">
        <v>13</v>
      </c>
      <c r="K29" s="7">
        <f t="shared" si="27"/>
        <v>103.09</v>
      </c>
      <c r="L29" s="7">
        <f t="shared" si="28"/>
        <v>24.54</v>
      </c>
      <c r="M29" s="9"/>
      <c r="N29" s="7">
        <f t="shared" si="29"/>
        <v>2.97</v>
      </c>
      <c r="O29" s="9"/>
      <c r="P29" s="9"/>
      <c r="Q29" s="7">
        <f t="shared" si="30"/>
        <v>1.66</v>
      </c>
      <c r="R29" s="7">
        <f t="shared" si="31"/>
        <v>29.169999999999998</v>
      </c>
      <c r="S29" s="7">
        <f t="shared" si="32"/>
        <v>8.76</v>
      </c>
      <c r="T29" s="8">
        <v>9.01</v>
      </c>
      <c r="U29" s="7">
        <f t="shared" si="33"/>
        <v>0.94</v>
      </c>
      <c r="V29" s="2"/>
      <c r="W29" s="6">
        <f t="shared" si="34"/>
        <v>0.45824999999999999</v>
      </c>
    </row>
    <row r="30" spans="1:30" s="1" customFormat="1" ht="14.45" customHeight="1" x14ac:dyDescent="0.2">
      <c r="A30" s="1" t="s">
        <v>13</v>
      </c>
      <c r="B30" s="1" t="s">
        <v>14</v>
      </c>
      <c r="C30" s="2" t="s">
        <v>45</v>
      </c>
      <c r="D30" s="21" t="s">
        <v>30</v>
      </c>
      <c r="E30" s="2" t="s">
        <v>31</v>
      </c>
      <c r="F30" s="2" t="s">
        <v>28</v>
      </c>
      <c r="G30" s="1" t="s">
        <v>11</v>
      </c>
      <c r="H30" s="6">
        <v>1</v>
      </c>
      <c r="I30" s="7">
        <v>5.38</v>
      </c>
      <c r="J30" s="2">
        <v>12</v>
      </c>
      <c r="K30" s="7">
        <f t="shared" si="27"/>
        <v>64.56</v>
      </c>
      <c r="L30" s="7">
        <f t="shared" si="28"/>
        <v>15.37</v>
      </c>
      <c r="M30" s="9"/>
      <c r="N30" s="7">
        <f t="shared" si="29"/>
        <v>1.86</v>
      </c>
      <c r="O30" s="9"/>
      <c r="P30" s="9"/>
      <c r="Q30" s="7">
        <f t="shared" si="30"/>
        <v>1.04</v>
      </c>
      <c r="R30" s="7">
        <f t="shared" si="31"/>
        <v>18.27</v>
      </c>
      <c r="S30" s="7">
        <f t="shared" si="32"/>
        <v>5.49</v>
      </c>
      <c r="T30" s="8">
        <v>9.01</v>
      </c>
      <c r="U30" s="7">
        <f t="shared" si="33"/>
        <v>0.59</v>
      </c>
      <c r="V30" s="2"/>
      <c r="W30" s="6">
        <f t="shared" si="34"/>
        <v>0.45824999999999999</v>
      </c>
    </row>
    <row r="31" spans="1:30" s="1" customFormat="1" ht="14.45" customHeight="1" x14ac:dyDescent="0.2">
      <c r="A31" s="1" t="s">
        <v>13</v>
      </c>
      <c r="B31" s="1" t="s">
        <v>14</v>
      </c>
      <c r="C31" s="2" t="s">
        <v>45</v>
      </c>
      <c r="D31" s="21" t="s">
        <v>30</v>
      </c>
      <c r="E31" s="2" t="s">
        <v>31</v>
      </c>
      <c r="F31" s="2" t="s">
        <v>28</v>
      </c>
      <c r="G31" s="1" t="s">
        <v>7</v>
      </c>
      <c r="H31" s="6">
        <v>1</v>
      </c>
      <c r="I31" s="7">
        <v>3.74</v>
      </c>
      <c r="J31" s="2">
        <v>12</v>
      </c>
      <c r="K31" s="7">
        <f t="shared" si="27"/>
        <v>44.88</v>
      </c>
      <c r="L31" s="7">
        <f t="shared" si="28"/>
        <v>10.68</v>
      </c>
      <c r="M31" s="9"/>
      <c r="N31" s="9"/>
      <c r="O31" s="9"/>
      <c r="P31" s="9"/>
      <c r="Q31" s="7">
        <f t="shared" si="30"/>
        <v>0.72</v>
      </c>
      <c r="R31" s="7">
        <f t="shared" si="31"/>
        <v>11.4</v>
      </c>
      <c r="S31" s="7">
        <f t="shared" si="32"/>
        <v>3.81</v>
      </c>
      <c r="T31" s="8">
        <v>9.01</v>
      </c>
      <c r="U31" s="7">
        <f t="shared" si="33"/>
        <v>0.41</v>
      </c>
      <c r="V31" s="2"/>
      <c r="W31" s="6">
        <f t="shared" si="34"/>
        <v>0.45824999999999999</v>
      </c>
    </row>
    <row r="32" spans="1:30" s="1" customFormat="1" ht="14.45" customHeight="1" x14ac:dyDescent="0.2">
      <c r="A32" s="1" t="s">
        <v>13</v>
      </c>
      <c r="B32" s="1" t="s">
        <v>14</v>
      </c>
      <c r="C32" s="2" t="s">
        <v>45</v>
      </c>
      <c r="D32" s="21" t="s">
        <v>30</v>
      </c>
      <c r="E32" s="2" t="s">
        <v>31</v>
      </c>
      <c r="F32" s="2" t="s">
        <v>28</v>
      </c>
      <c r="G32" s="1" t="s">
        <v>8</v>
      </c>
      <c r="H32" s="6">
        <v>1</v>
      </c>
      <c r="I32" s="7">
        <v>35.58</v>
      </c>
      <c r="J32" s="2">
        <v>12</v>
      </c>
      <c r="K32" s="7">
        <f t="shared" si="27"/>
        <v>426.96</v>
      </c>
      <c r="L32" s="7">
        <f t="shared" si="28"/>
        <v>101.62</v>
      </c>
      <c r="M32" s="9"/>
      <c r="N32" s="9"/>
      <c r="O32" s="9"/>
      <c r="P32" s="9"/>
      <c r="Q32" s="7">
        <f t="shared" si="30"/>
        <v>6.87</v>
      </c>
      <c r="R32" s="7">
        <f t="shared" si="31"/>
        <v>108.49000000000001</v>
      </c>
      <c r="S32" s="7">
        <f t="shared" si="32"/>
        <v>36.29</v>
      </c>
      <c r="T32" s="8">
        <v>9.01</v>
      </c>
      <c r="U32" s="7">
        <f t="shared" si="33"/>
        <v>3.89</v>
      </c>
      <c r="V32" s="2"/>
      <c r="W32" s="6">
        <f t="shared" si="34"/>
        <v>0.45824999999999999</v>
      </c>
    </row>
    <row r="33" spans="1:30" s="1" customFormat="1" ht="14.45" customHeight="1" x14ac:dyDescent="0.2">
      <c r="A33" s="1" t="s">
        <v>13</v>
      </c>
      <c r="B33" s="1" t="s">
        <v>14</v>
      </c>
      <c r="C33" s="2" t="s">
        <v>45</v>
      </c>
      <c r="D33" s="21" t="s">
        <v>30</v>
      </c>
      <c r="E33" s="2" t="s">
        <v>31</v>
      </c>
      <c r="F33" s="2" t="s">
        <v>28</v>
      </c>
      <c r="G33" s="1" t="s">
        <v>46</v>
      </c>
      <c r="H33" s="6">
        <v>1</v>
      </c>
      <c r="I33" s="7">
        <v>23.79</v>
      </c>
      <c r="J33" s="2">
        <v>13</v>
      </c>
      <c r="K33" s="7">
        <f t="shared" si="27"/>
        <v>309.27</v>
      </c>
      <c r="L33" s="7">
        <f t="shared" si="28"/>
        <v>73.61</v>
      </c>
      <c r="M33" s="9"/>
      <c r="N33" s="9"/>
      <c r="O33" s="9"/>
      <c r="P33" s="9"/>
      <c r="Q33" s="7">
        <f t="shared" si="30"/>
        <v>4.9800000000000004</v>
      </c>
      <c r="R33" s="7">
        <f t="shared" si="31"/>
        <v>78.59</v>
      </c>
      <c r="S33" s="7">
        <f t="shared" si="32"/>
        <v>26.29</v>
      </c>
      <c r="T33" s="8">
        <v>9.01</v>
      </c>
      <c r="U33" s="7">
        <f t="shared" si="33"/>
        <v>2.81</v>
      </c>
      <c r="V33" s="2"/>
      <c r="W33" s="6"/>
    </row>
    <row r="34" spans="1:30" s="3" customFormat="1" ht="14.45" customHeight="1" x14ac:dyDescent="0.2">
      <c r="A34" s="26" t="s">
        <v>51</v>
      </c>
      <c r="B34" s="11" t="s">
        <v>14</v>
      </c>
      <c r="C34" s="12" t="s">
        <v>45</v>
      </c>
      <c r="D34" s="22" t="s">
        <v>30</v>
      </c>
      <c r="E34" s="12" t="s">
        <v>31</v>
      </c>
      <c r="F34" s="12" t="s">
        <v>28</v>
      </c>
      <c r="G34" s="11" t="s">
        <v>15</v>
      </c>
      <c r="H34" s="14">
        <v>1</v>
      </c>
      <c r="I34" s="15">
        <f>SUM(I28:I33)</f>
        <v>1662.63</v>
      </c>
      <c r="J34" s="12">
        <v>1</v>
      </c>
      <c r="K34" s="15">
        <f>SUM(K28:K33)</f>
        <v>21569.49</v>
      </c>
      <c r="L34" s="15">
        <f>SUM(L28:L33)</f>
        <v>5133.5499999999993</v>
      </c>
      <c r="M34" s="15">
        <f t="shared" ref="M34:P34" si="35">SUM(M28:M32)</f>
        <v>0</v>
      </c>
      <c r="N34" s="15">
        <f>SUM(N28:N33)</f>
        <v>598.71</v>
      </c>
      <c r="O34" s="15">
        <f t="shared" si="35"/>
        <v>0</v>
      </c>
      <c r="P34" s="15">
        <f t="shared" si="35"/>
        <v>0</v>
      </c>
      <c r="Q34" s="15">
        <f>SUM(Q28:Q33)</f>
        <v>347.2600000000001</v>
      </c>
      <c r="R34" s="15">
        <f>SUM(R28:R33)</f>
        <v>6079.5199999999995</v>
      </c>
      <c r="S34" s="15">
        <f>SUM(S28:S33)</f>
        <v>1833.3999999999999</v>
      </c>
      <c r="T34" s="16">
        <v>9.01</v>
      </c>
      <c r="U34" s="15">
        <f>SUM(U28:U33)</f>
        <v>196.29</v>
      </c>
      <c r="V34" s="4">
        <v>12</v>
      </c>
      <c r="W34" s="13">
        <v>0.33329999999999999</v>
      </c>
      <c r="X34" s="20">
        <f>K34/12*W34*V34</f>
        <v>7189.1110170000002</v>
      </c>
      <c r="Y34" s="20">
        <f>(L34+M34+N34+O34+Q34)/12*V34*W34</f>
        <v>2026.3040159999998</v>
      </c>
      <c r="Z34" s="20">
        <f>P34/12*V34*W34</f>
        <v>0</v>
      </c>
      <c r="AA34" s="20">
        <f>S34/12*V34*W34</f>
        <v>611.07222000000002</v>
      </c>
      <c r="AB34" s="20">
        <f>U34/12*V34*W34</f>
        <v>65.423456999999985</v>
      </c>
      <c r="AC34" s="27">
        <f>(SUM(X34:AB34))-AA34</f>
        <v>9280.8384900000001</v>
      </c>
    </row>
    <row r="35" spans="1:30" s="3" customFormat="1" ht="14.45" customHeight="1" x14ac:dyDescent="0.2">
      <c r="A35" s="1" t="s">
        <v>13</v>
      </c>
      <c r="B35" s="1" t="s">
        <v>14</v>
      </c>
      <c r="C35" s="2" t="s">
        <v>45</v>
      </c>
      <c r="D35" s="21" t="s">
        <v>30</v>
      </c>
      <c r="E35" s="2" t="s">
        <v>31</v>
      </c>
      <c r="F35" s="2" t="s">
        <v>28</v>
      </c>
      <c r="G35" s="1" t="s">
        <v>42</v>
      </c>
      <c r="H35" s="6">
        <v>1</v>
      </c>
      <c r="I35" s="7">
        <f>ROUND((19034.51/12),2)</f>
        <v>1586.21</v>
      </c>
      <c r="J35" s="2">
        <v>13</v>
      </c>
      <c r="K35" s="7">
        <f t="shared" ref="K35:K40" si="36">ROUND(I35*J35*H35,2)</f>
        <v>20620.73</v>
      </c>
      <c r="L35" s="7">
        <f t="shared" ref="L35:L40" si="37">ROUND(K35*23.8%,2)</f>
        <v>4907.7299999999996</v>
      </c>
      <c r="M35" s="9"/>
      <c r="N35" s="7">
        <f t="shared" ref="N35:N37" si="38">ROUND(K35*2.88%,2)</f>
        <v>593.88</v>
      </c>
      <c r="O35" s="9"/>
      <c r="P35" s="9"/>
      <c r="Q35" s="7">
        <f t="shared" ref="Q35:Q40" si="39">ROUND(K35*1.61%,2)</f>
        <v>331.99</v>
      </c>
      <c r="R35" s="7">
        <f t="shared" ref="R35:R40" si="40">SUM(L35:Q35)</f>
        <v>5833.5999999999995</v>
      </c>
      <c r="S35" s="7">
        <f t="shared" ref="S35:S40" si="41">ROUND(K35*8.5%,2)</f>
        <v>1752.76</v>
      </c>
      <c r="T35" s="8">
        <v>9.01</v>
      </c>
      <c r="U35" s="7">
        <f t="shared" ref="U35:U40" si="42">ROUND(((K35/1000)*T35)+((K35/1000*T35)*1%),2)</f>
        <v>187.65</v>
      </c>
      <c r="V35" s="2"/>
      <c r="W35" s="6">
        <f t="shared" ref="W35:W39" si="43">(50%*9/12+(33.3%*3/12))</f>
        <v>0.45824999999999999</v>
      </c>
      <c r="X35" s="1"/>
      <c r="Y35" s="1"/>
      <c r="Z35" s="1"/>
      <c r="AA35" s="1"/>
      <c r="AB35" s="1"/>
      <c r="AC35" s="1"/>
    </row>
    <row r="36" spans="1:30" s="3" customFormat="1" ht="14.45" customHeight="1" x14ac:dyDescent="0.2">
      <c r="A36" s="1" t="s">
        <v>13</v>
      </c>
      <c r="B36" s="1" t="s">
        <v>14</v>
      </c>
      <c r="C36" s="2" t="s">
        <v>45</v>
      </c>
      <c r="D36" s="21" t="s">
        <v>30</v>
      </c>
      <c r="E36" s="2" t="s">
        <v>31</v>
      </c>
      <c r="F36" s="2" t="s">
        <v>28</v>
      </c>
      <c r="G36" s="1" t="s">
        <v>6</v>
      </c>
      <c r="H36" s="6">
        <v>1</v>
      </c>
      <c r="I36" s="7">
        <v>7.93</v>
      </c>
      <c r="J36" s="2">
        <v>13</v>
      </c>
      <c r="K36" s="7">
        <f t="shared" si="36"/>
        <v>103.09</v>
      </c>
      <c r="L36" s="7">
        <f t="shared" si="37"/>
        <v>24.54</v>
      </c>
      <c r="M36" s="9"/>
      <c r="N36" s="7">
        <f t="shared" si="38"/>
        <v>2.97</v>
      </c>
      <c r="O36" s="9"/>
      <c r="P36" s="9"/>
      <c r="Q36" s="7">
        <f t="shared" si="39"/>
        <v>1.66</v>
      </c>
      <c r="R36" s="7">
        <f t="shared" si="40"/>
        <v>29.169999999999998</v>
      </c>
      <c r="S36" s="7">
        <f t="shared" si="41"/>
        <v>8.76</v>
      </c>
      <c r="T36" s="8">
        <v>9.01</v>
      </c>
      <c r="U36" s="7">
        <f t="shared" si="42"/>
        <v>0.94</v>
      </c>
      <c r="V36" s="2"/>
      <c r="W36" s="6">
        <f t="shared" si="43"/>
        <v>0.45824999999999999</v>
      </c>
      <c r="X36" s="1"/>
      <c r="Y36" s="1"/>
      <c r="Z36" s="1"/>
      <c r="AA36" s="1"/>
      <c r="AB36" s="1"/>
      <c r="AC36" s="1"/>
    </row>
    <row r="37" spans="1:30" s="3" customFormat="1" ht="14.45" customHeight="1" x14ac:dyDescent="0.2">
      <c r="A37" s="1" t="s">
        <v>13</v>
      </c>
      <c r="B37" s="1" t="s">
        <v>14</v>
      </c>
      <c r="C37" s="2" t="s">
        <v>45</v>
      </c>
      <c r="D37" s="21" t="s">
        <v>30</v>
      </c>
      <c r="E37" s="2" t="s">
        <v>31</v>
      </c>
      <c r="F37" s="2" t="s">
        <v>28</v>
      </c>
      <c r="G37" s="1" t="s">
        <v>11</v>
      </c>
      <c r="H37" s="6">
        <v>1</v>
      </c>
      <c r="I37" s="7">
        <v>5.38</v>
      </c>
      <c r="J37" s="2">
        <v>12</v>
      </c>
      <c r="K37" s="7">
        <f t="shared" si="36"/>
        <v>64.56</v>
      </c>
      <c r="L37" s="7">
        <f t="shared" si="37"/>
        <v>15.37</v>
      </c>
      <c r="M37" s="9"/>
      <c r="N37" s="7">
        <f t="shared" si="38"/>
        <v>1.86</v>
      </c>
      <c r="O37" s="9"/>
      <c r="P37" s="9"/>
      <c r="Q37" s="7">
        <f t="shared" si="39"/>
        <v>1.04</v>
      </c>
      <c r="R37" s="7">
        <f t="shared" si="40"/>
        <v>18.27</v>
      </c>
      <c r="S37" s="7">
        <f t="shared" si="41"/>
        <v>5.49</v>
      </c>
      <c r="T37" s="8">
        <v>9.01</v>
      </c>
      <c r="U37" s="7">
        <f t="shared" si="42"/>
        <v>0.59</v>
      </c>
      <c r="V37" s="2"/>
      <c r="W37" s="6">
        <f t="shared" si="43"/>
        <v>0.45824999999999999</v>
      </c>
      <c r="X37" s="1"/>
      <c r="Y37" s="1"/>
      <c r="Z37" s="1"/>
      <c r="AA37" s="1"/>
      <c r="AB37" s="1"/>
      <c r="AC37" s="1"/>
    </row>
    <row r="38" spans="1:30" s="3" customFormat="1" ht="14.45" customHeight="1" x14ac:dyDescent="0.2">
      <c r="A38" s="1" t="s">
        <v>13</v>
      </c>
      <c r="B38" s="1" t="s">
        <v>14</v>
      </c>
      <c r="C38" s="2" t="s">
        <v>45</v>
      </c>
      <c r="D38" s="21" t="s">
        <v>30</v>
      </c>
      <c r="E38" s="2" t="s">
        <v>31</v>
      </c>
      <c r="F38" s="2" t="s">
        <v>28</v>
      </c>
      <c r="G38" s="1" t="s">
        <v>7</v>
      </c>
      <c r="H38" s="6">
        <v>1</v>
      </c>
      <c r="I38" s="7">
        <v>3.74</v>
      </c>
      <c r="J38" s="2">
        <v>12</v>
      </c>
      <c r="K38" s="7">
        <f t="shared" si="36"/>
        <v>44.88</v>
      </c>
      <c r="L38" s="7">
        <f t="shared" si="37"/>
        <v>10.68</v>
      </c>
      <c r="M38" s="9"/>
      <c r="N38" s="9"/>
      <c r="O38" s="9"/>
      <c r="P38" s="9"/>
      <c r="Q38" s="7">
        <f t="shared" si="39"/>
        <v>0.72</v>
      </c>
      <c r="R38" s="7">
        <f t="shared" si="40"/>
        <v>11.4</v>
      </c>
      <c r="S38" s="7">
        <f t="shared" si="41"/>
        <v>3.81</v>
      </c>
      <c r="T38" s="8">
        <v>9.01</v>
      </c>
      <c r="U38" s="7">
        <f t="shared" si="42"/>
        <v>0.41</v>
      </c>
      <c r="V38" s="2"/>
      <c r="W38" s="6">
        <f t="shared" si="43"/>
        <v>0.45824999999999999</v>
      </c>
      <c r="X38" s="1"/>
      <c r="Y38" s="1"/>
      <c r="Z38" s="1"/>
      <c r="AA38" s="1"/>
      <c r="AB38" s="1"/>
      <c r="AC38" s="1"/>
    </row>
    <row r="39" spans="1:30" s="3" customFormat="1" ht="14.45" customHeight="1" x14ac:dyDescent="0.2">
      <c r="A39" s="1" t="s">
        <v>13</v>
      </c>
      <c r="B39" s="1" t="s">
        <v>14</v>
      </c>
      <c r="C39" s="2" t="s">
        <v>45</v>
      </c>
      <c r="D39" s="21" t="s">
        <v>30</v>
      </c>
      <c r="E39" s="2" t="s">
        <v>31</v>
      </c>
      <c r="F39" s="2" t="s">
        <v>28</v>
      </c>
      <c r="G39" s="1" t="s">
        <v>8</v>
      </c>
      <c r="H39" s="6">
        <v>1</v>
      </c>
      <c r="I39" s="7">
        <v>35.58</v>
      </c>
      <c r="J39" s="2">
        <v>12</v>
      </c>
      <c r="K39" s="7">
        <f t="shared" si="36"/>
        <v>426.96</v>
      </c>
      <c r="L39" s="7">
        <f t="shared" si="37"/>
        <v>101.62</v>
      </c>
      <c r="M39" s="9"/>
      <c r="N39" s="9"/>
      <c r="O39" s="9"/>
      <c r="P39" s="9"/>
      <c r="Q39" s="7">
        <f t="shared" si="39"/>
        <v>6.87</v>
      </c>
      <c r="R39" s="7">
        <f t="shared" si="40"/>
        <v>108.49000000000001</v>
      </c>
      <c r="S39" s="7">
        <f t="shared" si="41"/>
        <v>36.29</v>
      </c>
      <c r="T39" s="8">
        <v>9.01</v>
      </c>
      <c r="U39" s="7">
        <f t="shared" si="42"/>
        <v>3.89</v>
      </c>
      <c r="V39" s="2"/>
      <c r="W39" s="6">
        <f t="shared" si="43"/>
        <v>0.45824999999999999</v>
      </c>
      <c r="X39" s="1"/>
      <c r="Y39" s="1"/>
      <c r="Z39" s="1"/>
      <c r="AA39" s="1"/>
      <c r="AB39" s="1"/>
      <c r="AC39" s="1"/>
    </row>
    <row r="40" spans="1:30" s="3" customFormat="1" ht="14.45" customHeight="1" x14ac:dyDescent="0.2">
      <c r="A40" s="1" t="s">
        <v>13</v>
      </c>
      <c r="B40" s="1" t="s">
        <v>14</v>
      </c>
      <c r="C40" s="2" t="s">
        <v>45</v>
      </c>
      <c r="D40" s="21" t="s">
        <v>30</v>
      </c>
      <c r="E40" s="2" t="s">
        <v>31</v>
      </c>
      <c r="F40" s="2" t="s">
        <v>28</v>
      </c>
      <c r="G40" s="1" t="s">
        <v>46</v>
      </c>
      <c r="H40" s="6">
        <v>1</v>
      </c>
      <c r="I40" s="7">
        <v>23.79</v>
      </c>
      <c r="J40" s="2">
        <v>13</v>
      </c>
      <c r="K40" s="7">
        <f t="shared" si="36"/>
        <v>309.27</v>
      </c>
      <c r="L40" s="7">
        <f t="shared" si="37"/>
        <v>73.61</v>
      </c>
      <c r="M40" s="9"/>
      <c r="N40" s="9"/>
      <c r="O40" s="9"/>
      <c r="P40" s="9"/>
      <c r="Q40" s="7">
        <f t="shared" si="39"/>
        <v>4.9800000000000004</v>
      </c>
      <c r="R40" s="7">
        <f t="shared" si="40"/>
        <v>78.59</v>
      </c>
      <c r="S40" s="7">
        <f t="shared" si="41"/>
        <v>26.29</v>
      </c>
      <c r="T40" s="8">
        <v>9.01</v>
      </c>
      <c r="U40" s="7">
        <f t="shared" si="42"/>
        <v>2.81</v>
      </c>
      <c r="V40" s="2"/>
      <c r="W40" s="6"/>
      <c r="X40" s="1"/>
      <c r="Y40" s="1"/>
      <c r="Z40" s="1"/>
      <c r="AA40" s="1"/>
      <c r="AB40" s="1"/>
      <c r="AC40" s="1"/>
    </row>
    <row r="41" spans="1:30" s="3" customFormat="1" ht="14.45" customHeight="1" x14ac:dyDescent="0.2">
      <c r="A41" s="26" t="s">
        <v>52</v>
      </c>
      <c r="B41" s="11" t="s">
        <v>14</v>
      </c>
      <c r="C41" s="12" t="s">
        <v>45</v>
      </c>
      <c r="D41" s="22" t="s">
        <v>30</v>
      </c>
      <c r="E41" s="12" t="s">
        <v>31</v>
      </c>
      <c r="F41" s="12" t="s">
        <v>28</v>
      </c>
      <c r="G41" s="11" t="s">
        <v>15</v>
      </c>
      <c r="H41" s="14">
        <v>1</v>
      </c>
      <c r="I41" s="15">
        <f>SUM(I35:I40)</f>
        <v>1662.63</v>
      </c>
      <c r="J41" s="12">
        <v>1</v>
      </c>
      <c r="K41" s="15">
        <f>SUM(K35:K40)</f>
        <v>21569.49</v>
      </c>
      <c r="L41" s="15">
        <f>SUM(L35:L40)</f>
        <v>5133.5499999999993</v>
      </c>
      <c r="M41" s="15">
        <f t="shared" ref="M41" si="44">SUM(M35:M39)</f>
        <v>0</v>
      </c>
      <c r="N41" s="15">
        <f>SUM(N35:N40)</f>
        <v>598.71</v>
      </c>
      <c r="O41" s="15">
        <f t="shared" ref="O41:P41" si="45">SUM(O35:O39)</f>
        <v>0</v>
      </c>
      <c r="P41" s="15">
        <f t="shared" si="45"/>
        <v>0</v>
      </c>
      <c r="Q41" s="15">
        <f>SUM(Q35:Q40)</f>
        <v>347.2600000000001</v>
      </c>
      <c r="R41" s="15">
        <f>SUM(R35:R40)</f>
        <v>6079.5199999999995</v>
      </c>
      <c r="S41" s="15">
        <f>SUM(S35:S40)</f>
        <v>1833.3999999999999</v>
      </c>
      <c r="T41" s="16">
        <v>9.01</v>
      </c>
      <c r="U41" s="15">
        <f>SUM(U35:U40)</f>
        <v>196.29</v>
      </c>
      <c r="V41" s="4">
        <v>12</v>
      </c>
      <c r="W41" s="30">
        <v>1</v>
      </c>
      <c r="X41" s="20">
        <f>K41/12*W41*V41</f>
        <v>21569.49</v>
      </c>
      <c r="Y41" s="20">
        <f>(L41+M41+N41+O41+Q41)/12*V41*W41</f>
        <v>6079.5199999999995</v>
      </c>
      <c r="Z41" s="20">
        <f>P41/12*V41*W41</f>
        <v>0</v>
      </c>
      <c r="AA41" s="20">
        <f>S41/12*V41*W41</f>
        <v>1833.4</v>
      </c>
      <c r="AB41" s="20">
        <f>U41/12*V41*W41</f>
        <v>196.28999999999996</v>
      </c>
      <c r="AC41" s="28">
        <f>(SUM(X41:AB41))-AA41</f>
        <v>27845.300000000003</v>
      </c>
      <c r="AD41" s="32">
        <f>AC41-AC34</f>
        <v>18564.461510000001</v>
      </c>
    </row>
    <row r="42" spans="1:30" x14ac:dyDescent="0.2">
      <c r="C42" s="24"/>
    </row>
    <row r="43" spans="1:30" x14ac:dyDescent="0.2">
      <c r="C43" s="24"/>
    </row>
    <row r="44" spans="1:30" x14ac:dyDescent="0.2">
      <c r="C44" s="24"/>
      <c r="AC44" s="36" t="s">
        <v>54</v>
      </c>
      <c r="AD44" s="31">
        <v>36590.300000000003</v>
      </c>
    </row>
    <row r="45" spans="1:30" x14ac:dyDescent="0.2">
      <c r="C45" s="24"/>
      <c r="AC45" s="34" t="s">
        <v>53</v>
      </c>
      <c r="AD45" s="35">
        <f>AD13+AD27+AD41</f>
        <v>32809.187364999998</v>
      </c>
    </row>
    <row r="46" spans="1:30" x14ac:dyDescent="0.2">
      <c r="C46" s="24"/>
    </row>
    <row r="47" spans="1:30" x14ac:dyDescent="0.2">
      <c r="C47" s="24"/>
      <c r="AC47" s="23" t="s">
        <v>55</v>
      </c>
      <c r="AD47" s="33">
        <f>AD44-AD45</f>
        <v>3781.112635000005</v>
      </c>
    </row>
    <row r="48" spans="1:30" x14ac:dyDescent="0.2">
      <c r="C48" s="24"/>
    </row>
    <row r="49" spans="3:3" x14ac:dyDescent="0.2">
      <c r="C49" s="24"/>
    </row>
    <row r="50" spans="3:3" x14ac:dyDescent="0.2">
      <c r="C50" s="24"/>
    </row>
    <row r="51" spans="3:3" x14ac:dyDescent="0.2">
      <c r="C51" s="24"/>
    </row>
    <row r="52" spans="3:3" x14ac:dyDescent="0.2">
      <c r="C52" s="24"/>
    </row>
    <row r="53" spans="3:3" x14ac:dyDescent="0.2">
      <c r="C53" s="24"/>
    </row>
    <row r="54" spans="3:3" x14ac:dyDescent="0.2">
      <c r="C54" s="24"/>
    </row>
    <row r="55" spans="3:3" x14ac:dyDescent="0.2">
      <c r="C55" s="24"/>
    </row>
    <row r="56" spans="3:3" x14ac:dyDescent="0.2">
      <c r="C56" s="24"/>
    </row>
    <row r="57" spans="3:3" x14ac:dyDescent="0.2">
      <c r="C57" s="24"/>
    </row>
    <row r="58" spans="3:3" x14ac:dyDescent="0.2">
      <c r="C58" s="24"/>
    </row>
    <row r="59" spans="3:3" x14ac:dyDescent="0.2">
      <c r="C59" s="24"/>
    </row>
    <row r="60" spans="3:3" x14ac:dyDescent="0.2">
      <c r="C60" s="24"/>
    </row>
    <row r="61" spans="3:3" x14ac:dyDescent="0.2">
      <c r="C61" s="24"/>
    </row>
    <row r="62" spans="3:3" x14ac:dyDescent="0.2">
      <c r="C62" s="24"/>
    </row>
    <row r="63" spans="3:3" x14ac:dyDescent="0.2">
      <c r="C63" s="24"/>
    </row>
    <row r="64" spans="3:3" x14ac:dyDescent="0.2">
      <c r="C64" s="24"/>
    </row>
    <row r="65" spans="3:3" x14ac:dyDescent="0.2">
      <c r="C65" s="24"/>
    </row>
    <row r="66" spans="3:3" x14ac:dyDescent="0.2">
      <c r="C66" s="24"/>
    </row>
    <row r="67" spans="3:3" x14ac:dyDescent="0.2">
      <c r="C67" s="24"/>
    </row>
    <row r="68" spans="3:3" x14ac:dyDescent="0.2">
      <c r="C68" s="24"/>
    </row>
    <row r="69" spans="3:3" x14ac:dyDescent="0.2">
      <c r="C69" s="24"/>
    </row>
    <row r="70" spans="3:3" x14ac:dyDescent="0.2">
      <c r="C70" s="24"/>
    </row>
    <row r="71" spans="3:3" x14ac:dyDescent="0.2">
      <c r="C71" s="24"/>
    </row>
    <row r="72" spans="3:3" x14ac:dyDescent="0.2">
      <c r="C72" s="24"/>
    </row>
    <row r="73" spans="3:3" x14ac:dyDescent="0.2">
      <c r="C73" s="24"/>
    </row>
    <row r="74" spans="3:3" x14ac:dyDescent="0.2">
      <c r="C74" s="24"/>
    </row>
    <row r="75" spans="3:3" x14ac:dyDescent="0.2">
      <c r="C75" s="24"/>
    </row>
    <row r="76" spans="3:3" x14ac:dyDescent="0.2">
      <c r="C76" s="24"/>
    </row>
    <row r="77" spans="3:3" x14ac:dyDescent="0.2">
      <c r="C77" s="24"/>
    </row>
    <row r="78" spans="3:3" x14ac:dyDescent="0.2">
      <c r="C78" s="24"/>
    </row>
    <row r="79" spans="3:3" x14ac:dyDescent="0.2">
      <c r="C79" s="24"/>
    </row>
    <row r="80" spans="3:3" x14ac:dyDescent="0.2">
      <c r="C80" s="24"/>
    </row>
    <row r="81" spans="3:3" x14ac:dyDescent="0.2">
      <c r="C81" s="24"/>
    </row>
    <row r="82" spans="3:3" x14ac:dyDescent="0.2">
      <c r="C82" s="24"/>
    </row>
    <row r="83" spans="3:3" x14ac:dyDescent="0.2">
      <c r="C83" s="24"/>
    </row>
    <row r="84" spans="3:3" x14ac:dyDescent="0.2">
      <c r="C84" s="24"/>
    </row>
    <row r="85" spans="3:3" x14ac:dyDescent="0.2">
      <c r="C85" s="24"/>
    </row>
    <row r="86" spans="3:3" x14ac:dyDescent="0.2">
      <c r="C86" s="24"/>
    </row>
    <row r="87" spans="3:3" x14ac:dyDescent="0.2">
      <c r="C87" s="24"/>
    </row>
    <row r="88" spans="3:3" x14ac:dyDescent="0.2">
      <c r="C88" s="24"/>
    </row>
    <row r="89" spans="3:3" x14ac:dyDescent="0.2">
      <c r="C89" s="24"/>
    </row>
    <row r="90" spans="3:3" x14ac:dyDescent="0.2">
      <c r="C90" s="24"/>
    </row>
    <row r="91" spans="3:3" x14ac:dyDescent="0.2">
      <c r="C91" s="24"/>
    </row>
    <row r="92" spans="3:3" x14ac:dyDescent="0.2">
      <c r="C92" s="24"/>
    </row>
    <row r="93" spans="3:3" x14ac:dyDescent="0.2">
      <c r="C93" s="24"/>
    </row>
    <row r="94" spans="3:3" x14ac:dyDescent="0.2">
      <c r="C94" s="24"/>
    </row>
    <row r="95" spans="3:3" x14ac:dyDescent="0.2">
      <c r="C95" s="24"/>
    </row>
    <row r="96" spans="3:3" x14ac:dyDescent="0.2">
      <c r="C96" s="24"/>
    </row>
    <row r="97" spans="3:3" x14ac:dyDescent="0.2">
      <c r="C97" s="24"/>
    </row>
    <row r="98" spans="3:3" x14ac:dyDescent="0.2">
      <c r="C98" s="24"/>
    </row>
    <row r="99" spans="3:3" x14ac:dyDescent="0.2">
      <c r="C99" s="24"/>
    </row>
    <row r="100" spans="3:3" x14ac:dyDescent="0.2">
      <c r="C100" s="24"/>
    </row>
    <row r="101" spans="3:3" x14ac:dyDescent="0.2">
      <c r="C101" s="24"/>
    </row>
    <row r="102" spans="3:3" x14ac:dyDescent="0.2">
      <c r="C102" s="24"/>
    </row>
    <row r="103" spans="3:3" x14ac:dyDescent="0.2">
      <c r="C103" s="24"/>
    </row>
    <row r="104" spans="3:3" x14ac:dyDescent="0.2">
      <c r="C104" s="24"/>
    </row>
    <row r="105" spans="3:3" x14ac:dyDescent="0.2">
      <c r="C105" s="24"/>
    </row>
    <row r="106" spans="3:3" x14ac:dyDescent="0.2">
      <c r="C106" s="24"/>
    </row>
    <row r="107" spans="3:3" x14ac:dyDescent="0.2">
      <c r="C107" s="24"/>
    </row>
    <row r="108" spans="3:3" x14ac:dyDescent="0.2">
      <c r="C108" s="24"/>
    </row>
    <row r="109" spans="3:3" x14ac:dyDescent="0.2">
      <c r="C109" s="24"/>
    </row>
    <row r="110" spans="3:3" x14ac:dyDescent="0.2">
      <c r="C110" s="24"/>
    </row>
    <row r="111" spans="3:3" x14ac:dyDescent="0.2">
      <c r="C111" s="24"/>
    </row>
    <row r="112" spans="3:3" x14ac:dyDescent="0.2">
      <c r="C112" s="24"/>
    </row>
    <row r="113" spans="3:3" x14ac:dyDescent="0.2">
      <c r="C113" s="24"/>
    </row>
    <row r="114" spans="3:3" x14ac:dyDescent="0.2">
      <c r="C114" s="24"/>
    </row>
    <row r="115" spans="3:3" x14ac:dyDescent="0.2">
      <c r="C115" s="24"/>
    </row>
    <row r="116" spans="3:3" x14ac:dyDescent="0.2">
      <c r="C116" s="24"/>
    </row>
    <row r="117" spans="3:3" x14ac:dyDescent="0.2">
      <c r="C117" s="24"/>
    </row>
    <row r="118" spans="3:3" x14ac:dyDescent="0.2">
      <c r="C118" s="24"/>
    </row>
    <row r="119" spans="3:3" x14ac:dyDescent="0.2">
      <c r="C119" s="24"/>
    </row>
    <row r="120" spans="3:3" x14ac:dyDescent="0.2">
      <c r="C120" s="24"/>
    </row>
    <row r="121" spans="3:3" x14ac:dyDescent="0.2">
      <c r="C121" s="24"/>
    </row>
    <row r="122" spans="3:3" x14ac:dyDescent="0.2">
      <c r="C122" s="24"/>
    </row>
    <row r="123" spans="3:3" x14ac:dyDescent="0.2">
      <c r="C123" s="24"/>
    </row>
    <row r="124" spans="3:3" x14ac:dyDescent="0.2">
      <c r="C124" s="24"/>
    </row>
    <row r="125" spans="3:3" x14ac:dyDescent="0.2">
      <c r="C125" s="24"/>
    </row>
    <row r="126" spans="3:3" x14ac:dyDescent="0.2">
      <c r="C126" s="24"/>
    </row>
    <row r="127" spans="3:3" x14ac:dyDescent="0.2">
      <c r="C127" s="24"/>
    </row>
    <row r="128" spans="3:3" x14ac:dyDescent="0.2">
      <c r="C128" s="24"/>
    </row>
    <row r="129" spans="3:3" x14ac:dyDescent="0.2">
      <c r="C129" s="24"/>
    </row>
    <row r="130" spans="3:3" x14ac:dyDescent="0.2">
      <c r="C130" s="24"/>
    </row>
    <row r="131" spans="3:3" x14ac:dyDescent="0.2">
      <c r="C131" s="24"/>
    </row>
    <row r="132" spans="3:3" x14ac:dyDescent="0.2">
      <c r="C132" s="24"/>
    </row>
    <row r="133" spans="3:3" x14ac:dyDescent="0.2">
      <c r="C133" s="24"/>
    </row>
    <row r="134" spans="3:3" x14ac:dyDescent="0.2">
      <c r="C134" s="24"/>
    </row>
    <row r="135" spans="3:3" x14ac:dyDescent="0.2">
      <c r="C135" s="24"/>
    </row>
    <row r="136" spans="3:3" x14ac:dyDescent="0.2">
      <c r="C136" s="24"/>
    </row>
    <row r="137" spans="3:3" x14ac:dyDescent="0.2">
      <c r="C137" s="24"/>
    </row>
    <row r="138" spans="3:3" x14ac:dyDescent="0.2">
      <c r="C138" s="24"/>
    </row>
    <row r="139" spans="3:3" x14ac:dyDescent="0.2">
      <c r="C139" s="24"/>
    </row>
    <row r="140" spans="3:3" x14ac:dyDescent="0.2">
      <c r="C140" s="24"/>
    </row>
    <row r="141" spans="3:3" x14ac:dyDescent="0.2">
      <c r="C141" s="24"/>
    </row>
    <row r="142" spans="3:3" x14ac:dyDescent="0.2">
      <c r="C142" s="24"/>
    </row>
    <row r="143" spans="3:3" x14ac:dyDescent="0.2">
      <c r="C143" s="24"/>
    </row>
    <row r="144" spans="3:3" x14ac:dyDescent="0.2">
      <c r="C144" s="24"/>
    </row>
    <row r="145" spans="3:3" x14ac:dyDescent="0.2">
      <c r="C145" s="24"/>
    </row>
    <row r="146" spans="3:3" x14ac:dyDescent="0.2">
      <c r="C146" s="24"/>
    </row>
    <row r="147" spans="3:3" x14ac:dyDescent="0.2">
      <c r="C147" s="24"/>
    </row>
    <row r="148" spans="3:3" x14ac:dyDescent="0.2">
      <c r="C148" s="24"/>
    </row>
    <row r="149" spans="3:3" x14ac:dyDescent="0.2">
      <c r="C149" s="24"/>
    </row>
    <row r="150" spans="3:3" x14ac:dyDescent="0.2">
      <c r="C150" s="24"/>
    </row>
    <row r="151" spans="3:3" x14ac:dyDescent="0.2">
      <c r="C151" s="24"/>
    </row>
    <row r="152" spans="3:3" x14ac:dyDescent="0.2">
      <c r="C152" s="24"/>
    </row>
    <row r="153" spans="3:3" x14ac:dyDescent="0.2">
      <c r="C153" s="24"/>
    </row>
    <row r="154" spans="3:3" x14ac:dyDescent="0.2">
      <c r="C154" s="24"/>
    </row>
    <row r="155" spans="3:3" x14ac:dyDescent="0.2">
      <c r="C155" s="24"/>
    </row>
    <row r="156" spans="3:3" x14ac:dyDescent="0.2">
      <c r="C156" s="24"/>
    </row>
    <row r="157" spans="3:3" x14ac:dyDescent="0.2">
      <c r="C157" s="24"/>
    </row>
    <row r="158" spans="3:3" x14ac:dyDescent="0.2">
      <c r="C158" s="24"/>
    </row>
    <row r="159" spans="3:3" x14ac:dyDescent="0.2">
      <c r="C159" s="24"/>
    </row>
    <row r="160" spans="3:3" x14ac:dyDescent="0.2">
      <c r="C160" s="24"/>
    </row>
    <row r="161" spans="3:3" x14ac:dyDescent="0.2">
      <c r="C161" s="24"/>
    </row>
    <row r="162" spans="3:3" x14ac:dyDescent="0.2">
      <c r="C162" s="24"/>
    </row>
    <row r="163" spans="3:3" x14ac:dyDescent="0.2">
      <c r="C163" s="24"/>
    </row>
    <row r="164" spans="3:3" x14ac:dyDescent="0.2">
      <c r="C164" s="24"/>
    </row>
    <row r="165" spans="3:3" x14ac:dyDescent="0.2">
      <c r="C165" s="24"/>
    </row>
    <row r="166" spans="3:3" x14ac:dyDescent="0.2">
      <c r="C166" s="24"/>
    </row>
    <row r="167" spans="3:3" x14ac:dyDescent="0.2">
      <c r="C167" s="24"/>
    </row>
    <row r="168" spans="3:3" x14ac:dyDescent="0.2">
      <c r="C168" s="24"/>
    </row>
    <row r="169" spans="3:3" x14ac:dyDescent="0.2">
      <c r="C169" s="24"/>
    </row>
    <row r="170" spans="3:3" x14ac:dyDescent="0.2">
      <c r="C170" s="24"/>
    </row>
    <row r="171" spans="3:3" x14ac:dyDescent="0.2">
      <c r="C171" s="24"/>
    </row>
    <row r="172" spans="3:3" x14ac:dyDescent="0.2">
      <c r="C172" s="24"/>
    </row>
    <row r="173" spans="3:3" x14ac:dyDescent="0.2">
      <c r="C173" s="24"/>
    </row>
    <row r="174" spans="3:3" x14ac:dyDescent="0.2">
      <c r="C174" s="24"/>
    </row>
    <row r="175" spans="3:3" x14ac:dyDescent="0.2">
      <c r="C175" s="24"/>
    </row>
    <row r="176" spans="3:3" x14ac:dyDescent="0.2">
      <c r="C176" s="24"/>
    </row>
    <row r="177" spans="3:3" x14ac:dyDescent="0.2">
      <c r="C177" s="24"/>
    </row>
    <row r="178" spans="3:3" x14ac:dyDescent="0.2">
      <c r="C178" s="24"/>
    </row>
    <row r="179" spans="3:3" x14ac:dyDescent="0.2">
      <c r="C179" s="24"/>
    </row>
    <row r="180" spans="3:3" x14ac:dyDescent="0.2">
      <c r="C180" s="24"/>
    </row>
    <row r="181" spans="3:3" x14ac:dyDescent="0.2">
      <c r="C181" s="24"/>
    </row>
    <row r="182" spans="3:3" x14ac:dyDescent="0.2">
      <c r="C182" s="24"/>
    </row>
    <row r="183" spans="3:3" x14ac:dyDescent="0.2">
      <c r="C183" s="24"/>
    </row>
    <row r="184" spans="3:3" x14ac:dyDescent="0.2">
      <c r="C184" s="24"/>
    </row>
    <row r="185" spans="3:3" x14ac:dyDescent="0.2">
      <c r="C185" s="24"/>
    </row>
    <row r="186" spans="3:3" x14ac:dyDescent="0.2">
      <c r="C186" s="24"/>
    </row>
    <row r="187" spans="3:3" x14ac:dyDescent="0.2">
      <c r="C187" s="24"/>
    </row>
    <row r="188" spans="3:3" x14ac:dyDescent="0.2">
      <c r="C188" s="24"/>
    </row>
    <row r="189" spans="3:3" x14ac:dyDescent="0.2">
      <c r="C189" s="24"/>
    </row>
    <row r="190" spans="3:3" x14ac:dyDescent="0.2">
      <c r="C190" s="24"/>
    </row>
    <row r="191" spans="3:3" x14ac:dyDescent="0.2">
      <c r="C191" s="24"/>
    </row>
    <row r="192" spans="3:3" x14ac:dyDescent="0.2">
      <c r="C192" s="24"/>
    </row>
    <row r="193" spans="3:3" x14ac:dyDescent="0.2">
      <c r="C193" s="24"/>
    </row>
    <row r="194" spans="3:3" x14ac:dyDescent="0.2">
      <c r="C194" s="24"/>
    </row>
    <row r="195" spans="3:3" x14ac:dyDescent="0.2">
      <c r="C195" s="24"/>
    </row>
    <row r="196" spans="3:3" x14ac:dyDescent="0.2">
      <c r="C196" s="24"/>
    </row>
    <row r="197" spans="3:3" x14ac:dyDescent="0.2">
      <c r="C197" s="24"/>
    </row>
    <row r="198" spans="3:3" x14ac:dyDescent="0.2">
      <c r="C198" s="24"/>
    </row>
    <row r="199" spans="3:3" x14ac:dyDescent="0.2">
      <c r="C199" s="24"/>
    </row>
    <row r="200" spans="3:3" x14ac:dyDescent="0.2">
      <c r="C200" s="24"/>
    </row>
    <row r="201" spans="3:3" x14ac:dyDescent="0.2">
      <c r="C201" s="24"/>
    </row>
    <row r="202" spans="3:3" x14ac:dyDescent="0.2">
      <c r="C202" s="24"/>
    </row>
    <row r="203" spans="3:3" x14ac:dyDescent="0.2">
      <c r="C203" s="24"/>
    </row>
    <row r="204" spans="3:3" x14ac:dyDescent="0.2">
      <c r="C204" s="24"/>
    </row>
    <row r="205" spans="3:3" x14ac:dyDescent="0.2">
      <c r="C205" s="24"/>
    </row>
    <row r="206" spans="3:3" x14ac:dyDescent="0.2">
      <c r="C206" s="24"/>
    </row>
    <row r="207" spans="3:3" x14ac:dyDescent="0.2">
      <c r="C207" s="24"/>
    </row>
    <row r="208" spans="3:3" x14ac:dyDescent="0.2">
      <c r="C208" s="24"/>
    </row>
    <row r="209" spans="3:3" x14ac:dyDescent="0.2">
      <c r="C209" s="24"/>
    </row>
    <row r="210" spans="3:3" x14ac:dyDescent="0.2">
      <c r="C210" s="24"/>
    </row>
    <row r="211" spans="3:3" x14ac:dyDescent="0.2">
      <c r="C211" s="24"/>
    </row>
    <row r="212" spans="3:3" x14ac:dyDescent="0.2">
      <c r="C212" s="24"/>
    </row>
    <row r="213" spans="3:3" x14ac:dyDescent="0.2">
      <c r="C213" s="24"/>
    </row>
    <row r="214" spans="3:3" x14ac:dyDescent="0.2">
      <c r="C214" s="24"/>
    </row>
    <row r="215" spans="3:3" x14ac:dyDescent="0.2">
      <c r="C215" s="24"/>
    </row>
    <row r="216" spans="3:3" x14ac:dyDescent="0.2">
      <c r="C216" s="24"/>
    </row>
    <row r="217" spans="3:3" x14ac:dyDescent="0.2">
      <c r="C217" s="24"/>
    </row>
    <row r="218" spans="3:3" x14ac:dyDescent="0.2">
      <c r="C218" s="24"/>
    </row>
    <row r="219" spans="3:3" x14ac:dyDescent="0.2">
      <c r="C219" s="24"/>
    </row>
    <row r="220" spans="3:3" x14ac:dyDescent="0.2">
      <c r="C220" s="24"/>
    </row>
    <row r="221" spans="3:3" x14ac:dyDescent="0.2">
      <c r="C221" s="24"/>
    </row>
    <row r="222" spans="3:3" x14ac:dyDescent="0.2">
      <c r="C222" s="24"/>
    </row>
    <row r="223" spans="3:3" x14ac:dyDescent="0.2">
      <c r="C223" s="24"/>
    </row>
    <row r="224" spans="3:3" x14ac:dyDescent="0.2">
      <c r="C224" s="24"/>
    </row>
    <row r="225" spans="3:3" x14ac:dyDescent="0.2">
      <c r="C225" s="24"/>
    </row>
    <row r="226" spans="3:3" x14ac:dyDescent="0.2">
      <c r="C226" s="24"/>
    </row>
    <row r="227" spans="3:3" x14ac:dyDescent="0.2">
      <c r="C227" s="24"/>
    </row>
    <row r="228" spans="3:3" x14ac:dyDescent="0.2">
      <c r="C228" s="24"/>
    </row>
    <row r="229" spans="3:3" x14ac:dyDescent="0.2">
      <c r="C229" s="24"/>
    </row>
    <row r="230" spans="3:3" x14ac:dyDescent="0.2">
      <c r="C230" s="24"/>
    </row>
    <row r="231" spans="3:3" x14ac:dyDescent="0.2">
      <c r="C231" s="24"/>
    </row>
    <row r="232" spans="3:3" x14ac:dyDescent="0.2">
      <c r="C232" s="24"/>
    </row>
    <row r="233" spans="3:3" x14ac:dyDescent="0.2">
      <c r="C233" s="24"/>
    </row>
    <row r="234" spans="3:3" x14ac:dyDescent="0.2">
      <c r="C234" s="24"/>
    </row>
    <row r="235" spans="3:3" x14ac:dyDescent="0.2">
      <c r="C235" s="24"/>
    </row>
    <row r="236" spans="3:3" x14ac:dyDescent="0.2">
      <c r="C236" s="24"/>
    </row>
    <row r="237" spans="3:3" x14ac:dyDescent="0.2">
      <c r="C237" s="24"/>
    </row>
    <row r="238" spans="3:3" x14ac:dyDescent="0.2">
      <c r="C238" s="24"/>
    </row>
    <row r="239" spans="3:3" x14ac:dyDescent="0.2">
      <c r="C239" s="24"/>
    </row>
    <row r="240" spans="3:3" x14ac:dyDescent="0.2">
      <c r="C240" s="24"/>
    </row>
    <row r="241" spans="3:3" x14ac:dyDescent="0.2">
      <c r="C241" s="24"/>
    </row>
    <row r="242" spans="3:3" x14ac:dyDescent="0.2">
      <c r="C242" s="24"/>
    </row>
    <row r="243" spans="3:3" x14ac:dyDescent="0.2">
      <c r="C243" s="24"/>
    </row>
    <row r="244" spans="3:3" x14ac:dyDescent="0.2">
      <c r="C244" s="24"/>
    </row>
    <row r="245" spans="3:3" x14ac:dyDescent="0.2">
      <c r="C245" s="24"/>
    </row>
    <row r="246" spans="3:3" x14ac:dyDescent="0.2">
      <c r="C246" s="24"/>
    </row>
    <row r="247" spans="3:3" x14ac:dyDescent="0.2">
      <c r="C247" s="24"/>
    </row>
    <row r="248" spans="3:3" x14ac:dyDescent="0.2">
      <c r="C248" s="24"/>
    </row>
    <row r="249" spans="3:3" x14ac:dyDescent="0.2">
      <c r="C249" s="24"/>
    </row>
    <row r="250" spans="3:3" x14ac:dyDescent="0.2">
      <c r="C250" s="24"/>
    </row>
    <row r="251" spans="3:3" x14ac:dyDescent="0.2">
      <c r="C251" s="24"/>
    </row>
    <row r="252" spans="3:3" x14ac:dyDescent="0.2">
      <c r="C252" s="24"/>
    </row>
    <row r="253" spans="3:3" x14ac:dyDescent="0.2">
      <c r="C253" s="24"/>
    </row>
    <row r="254" spans="3:3" x14ac:dyDescent="0.2">
      <c r="C254" s="24"/>
    </row>
    <row r="255" spans="3:3" x14ac:dyDescent="0.2">
      <c r="C255" s="24"/>
    </row>
    <row r="256" spans="3:3" x14ac:dyDescent="0.2">
      <c r="C256" s="24"/>
    </row>
    <row r="257" spans="3:3" x14ac:dyDescent="0.2">
      <c r="C257" s="24"/>
    </row>
    <row r="258" spans="3:3" x14ac:dyDescent="0.2">
      <c r="C258" s="24"/>
    </row>
    <row r="259" spans="3:3" x14ac:dyDescent="0.2">
      <c r="C259" s="24"/>
    </row>
    <row r="260" spans="3:3" x14ac:dyDescent="0.2">
      <c r="C260" s="24"/>
    </row>
    <row r="261" spans="3:3" x14ac:dyDescent="0.2">
      <c r="C261" s="24"/>
    </row>
    <row r="262" spans="3:3" x14ac:dyDescent="0.2">
      <c r="C262" s="24"/>
    </row>
    <row r="263" spans="3:3" x14ac:dyDescent="0.2">
      <c r="C263" s="24"/>
    </row>
    <row r="264" spans="3:3" x14ac:dyDescent="0.2">
      <c r="C264" s="24"/>
    </row>
    <row r="265" spans="3:3" x14ac:dyDescent="0.2">
      <c r="C265" s="24"/>
    </row>
    <row r="266" spans="3:3" x14ac:dyDescent="0.2">
      <c r="C266" s="24"/>
    </row>
    <row r="267" spans="3:3" x14ac:dyDescent="0.2">
      <c r="C267" s="24"/>
    </row>
    <row r="268" spans="3:3" x14ac:dyDescent="0.2">
      <c r="C268" s="24"/>
    </row>
    <row r="269" spans="3:3" x14ac:dyDescent="0.2">
      <c r="C269" s="24"/>
    </row>
    <row r="270" spans="3:3" x14ac:dyDescent="0.2">
      <c r="C270" s="24"/>
    </row>
    <row r="271" spans="3:3" x14ac:dyDescent="0.2">
      <c r="C271" s="24"/>
    </row>
    <row r="272" spans="3:3" x14ac:dyDescent="0.2">
      <c r="C272" s="24"/>
    </row>
    <row r="273" spans="3:3" x14ac:dyDescent="0.2">
      <c r="C273" s="24"/>
    </row>
    <row r="274" spans="3:3" x14ac:dyDescent="0.2">
      <c r="C274" s="24"/>
    </row>
    <row r="275" spans="3:3" x14ac:dyDescent="0.2">
      <c r="C275" s="24"/>
    </row>
    <row r="276" spans="3:3" x14ac:dyDescent="0.2">
      <c r="C276" s="24"/>
    </row>
    <row r="277" spans="3:3" x14ac:dyDescent="0.2">
      <c r="C277" s="24"/>
    </row>
    <row r="278" spans="3:3" x14ac:dyDescent="0.2">
      <c r="C278" s="24"/>
    </row>
    <row r="279" spans="3:3" x14ac:dyDescent="0.2">
      <c r="C279" s="24"/>
    </row>
    <row r="280" spans="3:3" x14ac:dyDescent="0.2">
      <c r="C280" s="24"/>
    </row>
    <row r="281" spans="3:3" x14ac:dyDescent="0.2">
      <c r="C281" s="24"/>
    </row>
    <row r="282" spans="3:3" x14ac:dyDescent="0.2">
      <c r="C282" s="24"/>
    </row>
    <row r="283" spans="3:3" x14ac:dyDescent="0.2">
      <c r="C283" s="24"/>
    </row>
    <row r="284" spans="3:3" x14ac:dyDescent="0.2">
      <c r="C284" s="24"/>
    </row>
    <row r="285" spans="3:3" x14ac:dyDescent="0.2">
      <c r="C285" s="24"/>
    </row>
    <row r="286" spans="3:3" x14ac:dyDescent="0.2">
      <c r="C286" s="24"/>
    </row>
    <row r="287" spans="3:3" x14ac:dyDescent="0.2">
      <c r="C287" s="24"/>
    </row>
    <row r="288" spans="3:3" x14ac:dyDescent="0.2">
      <c r="C288" s="24"/>
    </row>
    <row r="289" spans="3:3" x14ac:dyDescent="0.2">
      <c r="C289" s="24"/>
    </row>
    <row r="290" spans="3:3" x14ac:dyDescent="0.2">
      <c r="C290" s="24"/>
    </row>
    <row r="291" spans="3:3" x14ac:dyDescent="0.2">
      <c r="C291" s="24"/>
    </row>
    <row r="292" spans="3:3" x14ac:dyDescent="0.2">
      <c r="C292" s="24"/>
    </row>
    <row r="293" spans="3:3" x14ac:dyDescent="0.2">
      <c r="C293" s="24"/>
    </row>
    <row r="294" spans="3:3" x14ac:dyDescent="0.2">
      <c r="C294" s="24"/>
    </row>
    <row r="295" spans="3:3" x14ac:dyDescent="0.2">
      <c r="C295" s="24"/>
    </row>
    <row r="296" spans="3:3" x14ac:dyDescent="0.2">
      <c r="C296" s="24"/>
    </row>
    <row r="297" spans="3:3" x14ac:dyDescent="0.2">
      <c r="C297" s="24"/>
    </row>
    <row r="298" spans="3:3" x14ac:dyDescent="0.2">
      <c r="C298" s="24"/>
    </row>
    <row r="299" spans="3:3" x14ac:dyDescent="0.2">
      <c r="C299" s="24"/>
    </row>
    <row r="300" spans="3:3" x14ac:dyDescent="0.2">
      <c r="C300" s="24"/>
    </row>
    <row r="301" spans="3:3" x14ac:dyDescent="0.2">
      <c r="C301" s="24"/>
    </row>
    <row r="302" spans="3:3" x14ac:dyDescent="0.2">
      <c r="C302" s="24"/>
    </row>
    <row r="303" spans="3:3" x14ac:dyDescent="0.2">
      <c r="C303" s="24"/>
    </row>
    <row r="304" spans="3:3" x14ac:dyDescent="0.2">
      <c r="C304" s="24"/>
    </row>
    <row r="305" spans="3:3" x14ac:dyDescent="0.2">
      <c r="C305" s="24"/>
    </row>
    <row r="306" spans="3:3" x14ac:dyDescent="0.2">
      <c r="C306" s="24"/>
    </row>
    <row r="307" spans="3:3" x14ac:dyDescent="0.2">
      <c r="C307" s="24"/>
    </row>
    <row r="308" spans="3:3" x14ac:dyDescent="0.2">
      <c r="C308" s="24"/>
    </row>
    <row r="309" spans="3:3" x14ac:dyDescent="0.2">
      <c r="C309" s="24"/>
    </row>
    <row r="310" spans="3:3" x14ac:dyDescent="0.2">
      <c r="C310" s="24"/>
    </row>
    <row r="311" spans="3:3" x14ac:dyDescent="0.2">
      <c r="C311" s="24"/>
    </row>
    <row r="312" spans="3:3" x14ac:dyDescent="0.2">
      <c r="C312" s="24"/>
    </row>
    <row r="313" spans="3:3" x14ac:dyDescent="0.2">
      <c r="C313" s="24"/>
    </row>
    <row r="314" spans="3:3" x14ac:dyDescent="0.2">
      <c r="C314" s="24"/>
    </row>
    <row r="315" spans="3:3" x14ac:dyDescent="0.2">
      <c r="C315" s="24"/>
    </row>
    <row r="316" spans="3:3" x14ac:dyDescent="0.2">
      <c r="C316" s="24"/>
    </row>
    <row r="317" spans="3:3" x14ac:dyDescent="0.2">
      <c r="C317" s="24"/>
    </row>
    <row r="318" spans="3:3" x14ac:dyDescent="0.2">
      <c r="C318" s="24"/>
    </row>
    <row r="319" spans="3:3" x14ac:dyDescent="0.2">
      <c r="C319" s="24"/>
    </row>
    <row r="320" spans="3:3" x14ac:dyDescent="0.2">
      <c r="C320" s="24"/>
    </row>
    <row r="321" spans="3:3" x14ac:dyDescent="0.2">
      <c r="C321" s="24"/>
    </row>
    <row r="322" spans="3:3" x14ac:dyDescent="0.2">
      <c r="C322" s="24"/>
    </row>
    <row r="323" spans="3:3" x14ac:dyDescent="0.2">
      <c r="C323" s="24"/>
    </row>
    <row r="324" spans="3:3" x14ac:dyDescent="0.2">
      <c r="C324" s="24"/>
    </row>
    <row r="325" spans="3:3" x14ac:dyDescent="0.2">
      <c r="C325" s="24"/>
    </row>
    <row r="326" spans="3:3" x14ac:dyDescent="0.2">
      <c r="C326" s="24"/>
    </row>
    <row r="327" spans="3:3" x14ac:dyDescent="0.2">
      <c r="C327" s="24"/>
    </row>
    <row r="328" spans="3:3" x14ac:dyDescent="0.2">
      <c r="C328" s="24"/>
    </row>
    <row r="329" spans="3:3" x14ac:dyDescent="0.2">
      <c r="C329" s="24"/>
    </row>
    <row r="330" spans="3:3" x14ac:dyDescent="0.2">
      <c r="C330" s="24"/>
    </row>
    <row r="331" spans="3:3" x14ac:dyDescent="0.2">
      <c r="C331" s="24"/>
    </row>
    <row r="332" spans="3:3" x14ac:dyDescent="0.2">
      <c r="C332" s="24"/>
    </row>
    <row r="333" spans="3:3" x14ac:dyDescent="0.2">
      <c r="C333" s="24"/>
    </row>
    <row r="334" spans="3:3" x14ac:dyDescent="0.2">
      <c r="C334" s="24"/>
    </row>
    <row r="335" spans="3:3" x14ac:dyDescent="0.2">
      <c r="C335" s="24"/>
    </row>
    <row r="336" spans="3:3" x14ac:dyDescent="0.2">
      <c r="C336" s="24"/>
    </row>
    <row r="337" spans="3:3" x14ac:dyDescent="0.2">
      <c r="C337" s="24"/>
    </row>
    <row r="338" spans="3:3" x14ac:dyDescent="0.2">
      <c r="C338" s="24"/>
    </row>
    <row r="339" spans="3:3" x14ac:dyDescent="0.2">
      <c r="C339" s="24"/>
    </row>
    <row r="340" spans="3:3" x14ac:dyDescent="0.2">
      <c r="C340" s="24"/>
    </row>
    <row r="341" spans="3:3" x14ac:dyDescent="0.2">
      <c r="C341" s="24"/>
    </row>
    <row r="342" spans="3:3" x14ac:dyDescent="0.2">
      <c r="C342" s="24"/>
    </row>
    <row r="343" spans="3:3" x14ac:dyDescent="0.2">
      <c r="C343" s="24"/>
    </row>
    <row r="344" spans="3:3" x14ac:dyDescent="0.2">
      <c r="C344" s="24"/>
    </row>
    <row r="345" spans="3:3" x14ac:dyDescent="0.2">
      <c r="C345" s="24"/>
    </row>
    <row r="346" spans="3:3" x14ac:dyDescent="0.2">
      <c r="C346" s="24"/>
    </row>
    <row r="347" spans="3:3" x14ac:dyDescent="0.2">
      <c r="C347" s="24"/>
    </row>
    <row r="348" spans="3:3" x14ac:dyDescent="0.2">
      <c r="C348" s="24"/>
    </row>
    <row r="349" spans="3:3" x14ac:dyDescent="0.2">
      <c r="C349" s="24"/>
    </row>
    <row r="350" spans="3:3" x14ac:dyDescent="0.2">
      <c r="C350" s="24"/>
    </row>
    <row r="351" spans="3:3" x14ac:dyDescent="0.2">
      <c r="C351" s="24"/>
    </row>
    <row r="352" spans="3:3" x14ac:dyDescent="0.2">
      <c r="C352" s="24"/>
    </row>
    <row r="353" spans="3:3" x14ac:dyDescent="0.2">
      <c r="C353" s="24"/>
    </row>
    <row r="354" spans="3:3" x14ac:dyDescent="0.2">
      <c r="C354" s="24"/>
    </row>
    <row r="355" spans="3:3" x14ac:dyDescent="0.2">
      <c r="C355" s="24"/>
    </row>
    <row r="356" spans="3:3" x14ac:dyDescent="0.2">
      <c r="C356" s="24"/>
    </row>
    <row r="357" spans="3:3" x14ac:dyDescent="0.2">
      <c r="C357" s="24"/>
    </row>
    <row r="358" spans="3:3" x14ac:dyDescent="0.2">
      <c r="C358" s="24"/>
    </row>
    <row r="359" spans="3:3" x14ac:dyDescent="0.2">
      <c r="C359" s="24"/>
    </row>
    <row r="360" spans="3:3" x14ac:dyDescent="0.2">
      <c r="C360" s="24"/>
    </row>
    <row r="361" spans="3:3" x14ac:dyDescent="0.2">
      <c r="C361" s="24"/>
    </row>
    <row r="362" spans="3:3" x14ac:dyDescent="0.2">
      <c r="C362" s="24"/>
    </row>
    <row r="363" spans="3:3" x14ac:dyDescent="0.2">
      <c r="C363" s="24"/>
    </row>
    <row r="364" spans="3:3" x14ac:dyDescent="0.2">
      <c r="C364" s="24"/>
    </row>
    <row r="365" spans="3:3" x14ac:dyDescent="0.2">
      <c r="C365" s="24"/>
    </row>
    <row r="366" spans="3:3" x14ac:dyDescent="0.2">
      <c r="C366" s="24"/>
    </row>
    <row r="367" spans="3:3" x14ac:dyDescent="0.2">
      <c r="C367" s="24"/>
    </row>
    <row r="368" spans="3:3" x14ac:dyDescent="0.2">
      <c r="C368" s="24"/>
    </row>
    <row r="369" spans="3:3" x14ac:dyDescent="0.2">
      <c r="C369" s="24"/>
    </row>
    <row r="370" spans="3:3" x14ac:dyDescent="0.2">
      <c r="C370" s="24"/>
    </row>
    <row r="371" spans="3:3" x14ac:dyDescent="0.2">
      <c r="C371" s="24"/>
    </row>
    <row r="372" spans="3:3" x14ac:dyDescent="0.2">
      <c r="C372" s="24"/>
    </row>
    <row r="373" spans="3:3" x14ac:dyDescent="0.2">
      <c r="C373" s="24"/>
    </row>
    <row r="374" spans="3:3" x14ac:dyDescent="0.2">
      <c r="C374" s="24"/>
    </row>
    <row r="375" spans="3:3" x14ac:dyDescent="0.2">
      <c r="C375" s="24"/>
    </row>
    <row r="376" spans="3:3" x14ac:dyDescent="0.2">
      <c r="C376" s="24"/>
    </row>
    <row r="377" spans="3:3" x14ac:dyDescent="0.2">
      <c r="C377" s="24"/>
    </row>
    <row r="378" spans="3:3" x14ac:dyDescent="0.2">
      <c r="C378" s="24"/>
    </row>
    <row r="379" spans="3:3" x14ac:dyDescent="0.2">
      <c r="C379" s="24"/>
    </row>
    <row r="380" spans="3:3" x14ac:dyDescent="0.2">
      <c r="C380" s="24"/>
    </row>
    <row r="381" spans="3:3" x14ac:dyDescent="0.2">
      <c r="C381" s="24"/>
    </row>
    <row r="382" spans="3:3" x14ac:dyDescent="0.2">
      <c r="C382" s="24"/>
    </row>
    <row r="383" spans="3:3" x14ac:dyDescent="0.2">
      <c r="C383" s="24"/>
    </row>
    <row r="384" spans="3:3" x14ac:dyDescent="0.2">
      <c r="C384" s="24"/>
    </row>
    <row r="385" spans="3:3" x14ac:dyDescent="0.2">
      <c r="C385" s="24"/>
    </row>
    <row r="386" spans="3:3" x14ac:dyDescent="0.2">
      <c r="C386" s="24"/>
    </row>
    <row r="387" spans="3:3" x14ac:dyDescent="0.2">
      <c r="C387" s="24"/>
    </row>
    <row r="388" spans="3:3" x14ac:dyDescent="0.2">
      <c r="C388" s="24"/>
    </row>
    <row r="389" spans="3:3" x14ac:dyDescent="0.2">
      <c r="C389" s="24"/>
    </row>
    <row r="390" spans="3:3" x14ac:dyDescent="0.2">
      <c r="C390" s="24"/>
    </row>
    <row r="391" spans="3:3" x14ac:dyDescent="0.2">
      <c r="C391" s="24"/>
    </row>
    <row r="392" spans="3:3" x14ac:dyDescent="0.2">
      <c r="C392" s="24"/>
    </row>
    <row r="393" spans="3:3" x14ac:dyDescent="0.2">
      <c r="C393" s="24"/>
    </row>
    <row r="394" spans="3:3" x14ac:dyDescent="0.2">
      <c r="C394" s="24"/>
    </row>
    <row r="395" spans="3:3" x14ac:dyDescent="0.2">
      <c r="C395" s="24"/>
    </row>
    <row r="396" spans="3:3" x14ac:dyDescent="0.2">
      <c r="C396" s="24"/>
    </row>
    <row r="397" spans="3:3" x14ac:dyDescent="0.2">
      <c r="C397" s="24"/>
    </row>
    <row r="398" spans="3:3" x14ac:dyDescent="0.2">
      <c r="C398" s="24"/>
    </row>
    <row r="399" spans="3:3" x14ac:dyDescent="0.2">
      <c r="C399" s="24"/>
    </row>
    <row r="400" spans="3:3" x14ac:dyDescent="0.2">
      <c r="C400" s="24"/>
    </row>
    <row r="401" spans="3:3" x14ac:dyDescent="0.2">
      <c r="C401" s="24"/>
    </row>
    <row r="402" spans="3:3" x14ac:dyDescent="0.2">
      <c r="C402" s="24"/>
    </row>
    <row r="403" spans="3:3" x14ac:dyDescent="0.2">
      <c r="C403" s="24"/>
    </row>
    <row r="404" spans="3:3" x14ac:dyDescent="0.2">
      <c r="C404" s="24"/>
    </row>
    <row r="405" spans="3:3" x14ac:dyDescent="0.2">
      <c r="C405" s="24"/>
    </row>
    <row r="406" spans="3:3" x14ac:dyDescent="0.2">
      <c r="C406" s="24"/>
    </row>
    <row r="407" spans="3:3" x14ac:dyDescent="0.2">
      <c r="C407" s="24"/>
    </row>
    <row r="408" spans="3:3" x14ac:dyDescent="0.2">
      <c r="C408" s="24"/>
    </row>
    <row r="409" spans="3:3" x14ac:dyDescent="0.2">
      <c r="C409" s="24"/>
    </row>
    <row r="410" spans="3:3" x14ac:dyDescent="0.2">
      <c r="C410" s="24"/>
    </row>
    <row r="411" spans="3:3" x14ac:dyDescent="0.2">
      <c r="C411" s="24"/>
    </row>
    <row r="412" spans="3:3" x14ac:dyDescent="0.2">
      <c r="C412" s="24"/>
    </row>
    <row r="413" spans="3:3" x14ac:dyDescent="0.2">
      <c r="C413" s="24"/>
    </row>
    <row r="414" spans="3:3" x14ac:dyDescent="0.2">
      <c r="C414" s="24"/>
    </row>
    <row r="415" spans="3:3" x14ac:dyDescent="0.2">
      <c r="C415" s="24"/>
    </row>
    <row r="416" spans="3:3" x14ac:dyDescent="0.2">
      <c r="C416" s="24"/>
    </row>
    <row r="417" spans="3:3" x14ac:dyDescent="0.2">
      <c r="C417" s="24"/>
    </row>
    <row r="418" spans="3:3" x14ac:dyDescent="0.2">
      <c r="C418" s="24"/>
    </row>
    <row r="419" spans="3:3" x14ac:dyDescent="0.2">
      <c r="C419" s="24"/>
    </row>
    <row r="420" spans="3:3" x14ac:dyDescent="0.2">
      <c r="C420" s="24"/>
    </row>
    <row r="421" spans="3:3" x14ac:dyDescent="0.2">
      <c r="C421" s="24"/>
    </row>
    <row r="422" spans="3:3" x14ac:dyDescent="0.2">
      <c r="C422" s="24"/>
    </row>
    <row r="423" spans="3:3" x14ac:dyDescent="0.2">
      <c r="C423" s="24"/>
    </row>
    <row r="424" spans="3:3" x14ac:dyDescent="0.2">
      <c r="C424" s="24"/>
    </row>
    <row r="425" spans="3:3" x14ac:dyDescent="0.2">
      <c r="C425" s="24"/>
    </row>
    <row r="426" spans="3:3" x14ac:dyDescent="0.2">
      <c r="C426" s="24"/>
    </row>
    <row r="427" spans="3:3" x14ac:dyDescent="0.2">
      <c r="C427" s="24"/>
    </row>
    <row r="428" spans="3:3" x14ac:dyDescent="0.2">
      <c r="C428" s="24"/>
    </row>
    <row r="429" spans="3:3" x14ac:dyDescent="0.2">
      <c r="C429" s="24"/>
    </row>
    <row r="430" spans="3:3" x14ac:dyDescent="0.2">
      <c r="C430" s="24"/>
    </row>
    <row r="431" spans="3:3" x14ac:dyDescent="0.2">
      <c r="C431" s="24"/>
    </row>
    <row r="432" spans="3:3" x14ac:dyDescent="0.2">
      <c r="C432" s="24"/>
    </row>
    <row r="433" spans="3:3" x14ac:dyDescent="0.2">
      <c r="C433" s="24"/>
    </row>
    <row r="434" spans="3:3" x14ac:dyDescent="0.2">
      <c r="C434" s="24"/>
    </row>
    <row r="435" spans="3:3" x14ac:dyDescent="0.2">
      <c r="C435" s="24"/>
    </row>
    <row r="436" spans="3:3" x14ac:dyDescent="0.2">
      <c r="C436" s="24"/>
    </row>
    <row r="437" spans="3:3" x14ac:dyDescent="0.2">
      <c r="C437" s="24"/>
    </row>
    <row r="438" spans="3:3" x14ac:dyDescent="0.2">
      <c r="C438" s="24"/>
    </row>
    <row r="439" spans="3:3" x14ac:dyDescent="0.2">
      <c r="C439" s="24"/>
    </row>
    <row r="440" spans="3:3" x14ac:dyDescent="0.2">
      <c r="C440" s="24"/>
    </row>
    <row r="441" spans="3:3" x14ac:dyDescent="0.2">
      <c r="C441" s="24"/>
    </row>
    <row r="442" spans="3:3" x14ac:dyDescent="0.2">
      <c r="C442" s="24"/>
    </row>
    <row r="443" spans="3:3" x14ac:dyDescent="0.2">
      <c r="C443" s="24"/>
    </row>
    <row r="444" spans="3:3" x14ac:dyDescent="0.2">
      <c r="C444" s="24"/>
    </row>
    <row r="445" spans="3:3" x14ac:dyDescent="0.2">
      <c r="C445" s="24"/>
    </row>
    <row r="446" spans="3:3" x14ac:dyDescent="0.2">
      <c r="C446" s="24"/>
    </row>
    <row r="447" spans="3:3" x14ac:dyDescent="0.2">
      <c r="C447" s="24"/>
    </row>
    <row r="448" spans="3:3" x14ac:dyDescent="0.2">
      <c r="C448" s="24"/>
    </row>
    <row r="449" spans="3:3" x14ac:dyDescent="0.2">
      <c r="C449" s="24"/>
    </row>
    <row r="450" spans="3:3" x14ac:dyDescent="0.2">
      <c r="C450" s="24"/>
    </row>
    <row r="451" spans="3:3" x14ac:dyDescent="0.2">
      <c r="C451" s="24"/>
    </row>
    <row r="452" spans="3:3" x14ac:dyDescent="0.2">
      <c r="C452" s="24"/>
    </row>
    <row r="453" spans="3:3" x14ac:dyDescent="0.2">
      <c r="C453" s="24"/>
    </row>
    <row r="454" spans="3:3" x14ac:dyDescent="0.2">
      <c r="C454" s="24"/>
    </row>
    <row r="455" spans="3:3" x14ac:dyDescent="0.2">
      <c r="C455" s="24"/>
    </row>
    <row r="456" spans="3:3" x14ac:dyDescent="0.2">
      <c r="C456" s="24"/>
    </row>
    <row r="457" spans="3:3" x14ac:dyDescent="0.2">
      <c r="C457" s="24"/>
    </row>
    <row r="458" spans="3:3" x14ac:dyDescent="0.2">
      <c r="C458" s="24"/>
    </row>
    <row r="459" spans="3:3" x14ac:dyDescent="0.2">
      <c r="C459" s="24"/>
    </row>
    <row r="460" spans="3:3" x14ac:dyDescent="0.2">
      <c r="C460" s="24"/>
    </row>
    <row r="461" spans="3:3" x14ac:dyDescent="0.2">
      <c r="C461" s="24"/>
    </row>
    <row r="462" spans="3:3" x14ac:dyDescent="0.2">
      <c r="C462" s="24"/>
    </row>
    <row r="463" spans="3:3" x14ac:dyDescent="0.2">
      <c r="C463" s="24"/>
    </row>
    <row r="464" spans="3:3" x14ac:dyDescent="0.2">
      <c r="C464" s="24"/>
    </row>
    <row r="465" spans="3:3" x14ac:dyDescent="0.2">
      <c r="C465" s="24"/>
    </row>
    <row r="466" spans="3:3" x14ac:dyDescent="0.2">
      <c r="C466" s="24"/>
    </row>
    <row r="467" spans="3:3" x14ac:dyDescent="0.2">
      <c r="C467" s="24"/>
    </row>
    <row r="468" spans="3:3" x14ac:dyDescent="0.2">
      <c r="C468" s="24"/>
    </row>
    <row r="469" spans="3:3" x14ac:dyDescent="0.2">
      <c r="C469" s="24"/>
    </row>
    <row r="470" spans="3:3" x14ac:dyDescent="0.2">
      <c r="C470" s="24"/>
    </row>
    <row r="471" spans="3:3" x14ac:dyDescent="0.2">
      <c r="C471" s="24"/>
    </row>
    <row r="472" spans="3:3" x14ac:dyDescent="0.2">
      <c r="C472" s="24"/>
    </row>
    <row r="473" spans="3:3" x14ac:dyDescent="0.2">
      <c r="C473" s="24"/>
    </row>
    <row r="474" spans="3:3" x14ac:dyDescent="0.2">
      <c r="C474" s="24"/>
    </row>
    <row r="475" spans="3:3" x14ac:dyDescent="0.2">
      <c r="C475" s="24"/>
    </row>
    <row r="476" spans="3:3" x14ac:dyDescent="0.2">
      <c r="C476" s="24"/>
    </row>
    <row r="477" spans="3:3" x14ac:dyDescent="0.2">
      <c r="C477" s="24"/>
    </row>
    <row r="478" spans="3:3" x14ac:dyDescent="0.2">
      <c r="C478" s="24"/>
    </row>
    <row r="479" spans="3:3" x14ac:dyDescent="0.2">
      <c r="C479" s="24"/>
    </row>
    <row r="480" spans="3:3" x14ac:dyDescent="0.2">
      <c r="C480" s="24"/>
    </row>
    <row r="481" spans="3:3" x14ac:dyDescent="0.2">
      <c r="C481" s="24"/>
    </row>
    <row r="482" spans="3:3" x14ac:dyDescent="0.2">
      <c r="C482" s="24"/>
    </row>
    <row r="483" spans="3:3" x14ac:dyDescent="0.2">
      <c r="C483" s="24"/>
    </row>
    <row r="484" spans="3:3" x14ac:dyDescent="0.2">
      <c r="C484" s="24"/>
    </row>
    <row r="485" spans="3:3" x14ac:dyDescent="0.2">
      <c r="C485" s="24"/>
    </row>
    <row r="486" spans="3:3" x14ac:dyDescent="0.2">
      <c r="C486" s="24"/>
    </row>
    <row r="487" spans="3:3" x14ac:dyDescent="0.2">
      <c r="C487" s="24"/>
    </row>
    <row r="488" spans="3:3" x14ac:dyDescent="0.2">
      <c r="C488" s="24"/>
    </row>
    <row r="489" spans="3:3" x14ac:dyDescent="0.2">
      <c r="C489" s="24"/>
    </row>
    <row r="490" spans="3:3" x14ac:dyDescent="0.2">
      <c r="C490" s="24"/>
    </row>
    <row r="491" spans="3:3" x14ac:dyDescent="0.2">
      <c r="C491" s="24"/>
    </row>
    <row r="492" spans="3:3" x14ac:dyDescent="0.2">
      <c r="C492" s="24"/>
    </row>
    <row r="493" spans="3:3" x14ac:dyDescent="0.2">
      <c r="C493" s="24"/>
    </row>
    <row r="494" spans="3:3" x14ac:dyDescent="0.2">
      <c r="C494" s="24"/>
    </row>
    <row r="495" spans="3:3" x14ac:dyDescent="0.2">
      <c r="C495" s="24"/>
    </row>
    <row r="496" spans="3:3" x14ac:dyDescent="0.2">
      <c r="C496" s="24"/>
    </row>
    <row r="497" spans="3:3" x14ac:dyDescent="0.2">
      <c r="C497" s="24"/>
    </row>
    <row r="498" spans="3:3" x14ac:dyDescent="0.2">
      <c r="C498" s="24"/>
    </row>
    <row r="499" spans="3:3" x14ac:dyDescent="0.2">
      <c r="C499" s="24"/>
    </row>
    <row r="500" spans="3:3" x14ac:dyDescent="0.2">
      <c r="C500" s="24"/>
    </row>
    <row r="501" spans="3:3" x14ac:dyDescent="0.2">
      <c r="C501" s="24"/>
    </row>
    <row r="502" spans="3:3" x14ac:dyDescent="0.2">
      <c r="C502" s="24"/>
    </row>
    <row r="503" spans="3:3" x14ac:dyDescent="0.2">
      <c r="C503" s="24"/>
    </row>
    <row r="504" spans="3:3" x14ac:dyDescent="0.2">
      <c r="C504" s="24"/>
    </row>
    <row r="505" spans="3:3" x14ac:dyDescent="0.2">
      <c r="C505" s="24"/>
    </row>
    <row r="506" spans="3:3" x14ac:dyDescent="0.2">
      <c r="C506" s="24"/>
    </row>
    <row r="507" spans="3:3" x14ac:dyDescent="0.2">
      <c r="C507" s="24"/>
    </row>
    <row r="508" spans="3:3" x14ac:dyDescent="0.2">
      <c r="C508" s="24"/>
    </row>
    <row r="509" spans="3:3" x14ac:dyDescent="0.2">
      <c r="C509" s="24"/>
    </row>
    <row r="510" spans="3:3" x14ac:dyDescent="0.2">
      <c r="C510" s="24"/>
    </row>
    <row r="511" spans="3:3" x14ac:dyDescent="0.2">
      <c r="C511" s="24"/>
    </row>
    <row r="512" spans="3:3" x14ac:dyDescent="0.2">
      <c r="C512" s="24"/>
    </row>
    <row r="513" spans="3:3" x14ac:dyDescent="0.2">
      <c r="C513" s="24"/>
    </row>
    <row r="514" spans="3:3" x14ac:dyDescent="0.2">
      <c r="C514" s="24"/>
    </row>
    <row r="515" spans="3:3" x14ac:dyDescent="0.2">
      <c r="C515" s="24"/>
    </row>
    <row r="516" spans="3:3" x14ac:dyDescent="0.2">
      <c r="C516" s="24"/>
    </row>
    <row r="517" spans="3:3" x14ac:dyDescent="0.2">
      <c r="C517" s="24"/>
    </row>
    <row r="518" spans="3:3" x14ac:dyDescent="0.2">
      <c r="C518" s="24"/>
    </row>
    <row r="519" spans="3:3" x14ac:dyDescent="0.2">
      <c r="C519" s="24"/>
    </row>
    <row r="520" spans="3:3" x14ac:dyDescent="0.2">
      <c r="C520" s="24"/>
    </row>
    <row r="521" spans="3:3" x14ac:dyDescent="0.2">
      <c r="C521" s="24"/>
    </row>
    <row r="522" spans="3:3" x14ac:dyDescent="0.2">
      <c r="C522" s="24"/>
    </row>
    <row r="523" spans="3:3" x14ac:dyDescent="0.2">
      <c r="C523" s="24"/>
    </row>
    <row r="524" spans="3:3" x14ac:dyDescent="0.2">
      <c r="C524" s="24"/>
    </row>
    <row r="525" spans="3:3" x14ac:dyDescent="0.2">
      <c r="C525" s="24"/>
    </row>
    <row r="526" spans="3:3" x14ac:dyDescent="0.2">
      <c r="C526" s="24"/>
    </row>
    <row r="527" spans="3:3" x14ac:dyDescent="0.2">
      <c r="C527" s="24"/>
    </row>
    <row r="528" spans="3:3" x14ac:dyDescent="0.2">
      <c r="C528" s="24"/>
    </row>
    <row r="529" spans="3:3" x14ac:dyDescent="0.2">
      <c r="C529" s="24"/>
    </row>
    <row r="530" spans="3:3" x14ac:dyDescent="0.2">
      <c r="C530" s="24"/>
    </row>
    <row r="531" spans="3:3" x14ac:dyDescent="0.2">
      <c r="C531" s="24"/>
    </row>
    <row r="532" spans="3:3" x14ac:dyDescent="0.2">
      <c r="C532" s="24"/>
    </row>
    <row r="533" spans="3:3" x14ac:dyDescent="0.2">
      <c r="C533" s="24"/>
    </row>
    <row r="534" spans="3:3" x14ac:dyDescent="0.2">
      <c r="C534" s="24"/>
    </row>
    <row r="535" spans="3:3" x14ac:dyDescent="0.2">
      <c r="C535" s="24"/>
    </row>
    <row r="536" spans="3:3" x14ac:dyDescent="0.2">
      <c r="C536" s="24"/>
    </row>
    <row r="537" spans="3:3" x14ac:dyDescent="0.2">
      <c r="C537" s="24"/>
    </row>
    <row r="538" spans="3:3" x14ac:dyDescent="0.2">
      <c r="C538" s="24"/>
    </row>
    <row r="539" spans="3:3" x14ac:dyDescent="0.2">
      <c r="C539" s="24"/>
    </row>
    <row r="540" spans="3:3" x14ac:dyDescent="0.2">
      <c r="C540" s="24"/>
    </row>
    <row r="541" spans="3:3" x14ac:dyDescent="0.2">
      <c r="C541" s="24"/>
    </row>
    <row r="542" spans="3:3" x14ac:dyDescent="0.2">
      <c r="C542" s="24"/>
    </row>
    <row r="543" spans="3:3" x14ac:dyDescent="0.2">
      <c r="C543" s="24"/>
    </row>
    <row r="544" spans="3:3" x14ac:dyDescent="0.2">
      <c r="C544" s="24"/>
    </row>
    <row r="545" spans="3:3" x14ac:dyDescent="0.2">
      <c r="C545" s="24"/>
    </row>
    <row r="546" spans="3:3" x14ac:dyDescent="0.2">
      <c r="C546" s="24"/>
    </row>
    <row r="547" spans="3:3" x14ac:dyDescent="0.2">
      <c r="C547" s="24"/>
    </row>
    <row r="548" spans="3:3" x14ac:dyDescent="0.2">
      <c r="C548" s="24"/>
    </row>
    <row r="549" spans="3:3" x14ac:dyDescent="0.2">
      <c r="C549" s="24"/>
    </row>
    <row r="550" spans="3:3" x14ac:dyDescent="0.2">
      <c r="C550" s="24"/>
    </row>
    <row r="551" spans="3:3" x14ac:dyDescent="0.2">
      <c r="C551" s="24"/>
    </row>
    <row r="552" spans="3:3" x14ac:dyDescent="0.2">
      <c r="C552" s="24"/>
    </row>
    <row r="553" spans="3:3" x14ac:dyDescent="0.2">
      <c r="C553" s="24"/>
    </row>
    <row r="554" spans="3:3" x14ac:dyDescent="0.2">
      <c r="C554" s="24"/>
    </row>
    <row r="555" spans="3:3" x14ac:dyDescent="0.2">
      <c r="C555" s="24"/>
    </row>
    <row r="556" spans="3:3" x14ac:dyDescent="0.2">
      <c r="C556" s="24"/>
    </row>
    <row r="557" spans="3:3" x14ac:dyDescent="0.2">
      <c r="C557" s="24"/>
    </row>
    <row r="558" spans="3:3" x14ac:dyDescent="0.2">
      <c r="C558" s="24"/>
    </row>
    <row r="559" spans="3:3" x14ac:dyDescent="0.2">
      <c r="C559" s="24"/>
    </row>
    <row r="560" spans="3:3" x14ac:dyDescent="0.2">
      <c r="C560" s="24"/>
    </row>
    <row r="561" spans="3:3" x14ac:dyDescent="0.2">
      <c r="C561" s="24"/>
    </row>
    <row r="562" spans="3:3" x14ac:dyDescent="0.2">
      <c r="C562" s="24"/>
    </row>
    <row r="563" spans="3:3" x14ac:dyDescent="0.2">
      <c r="C563" s="24"/>
    </row>
    <row r="564" spans="3:3" x14ac:dyDescent="0.2">
      <c r="C564" s="24"/>
    </row>
    <row r="565" spans="3:3" x14ac:dyDescent="0.2">
      <c r="C565" s="24"/>
    </row>
    <row r="566" spans="3:3" x14ac:dyDescent="0.2">
      <c r="C566" s="24"/>
    </row>
    <row r="567" spans="3:3" x14ac:dyDescent="0.2">
      <c r="C567" s="24"/>
    </row>
    <row r="568" spans="3:3" x14ac:dyDescent="0.2">
      <c r="C568" s="24"/>
    </row>
    <row r="569" spans="3:3" x14ac:dyDescent="0.2">
      <c r="C569" s="24"/>
    </row>
    <row r="570" spans="3:3" x14ac:dyDescent="0.2">
      <c r="C570" s="24"/>
    </row>
    <row r="571" spans="3:3" x14ac:dyDescent="0.2">
      <c r="C571" s="24"/>
    </row>
    <row r="572" spans="3:3" x14ac:dyDescent="0.2">
      <c r="C572" s="24"/>
    </row>
    <row r="573" spans="3:3" x14ac:dyDescent="0.2">
      <c r="C573" s="24"/>
    </row>
    <row r="574" spans="3:3" x14ac:dyDescent="0.2">
      <c r="C574" s="24"/>
    </row>
    <row r="575" spans="3:3" x14ac:dyDescent="0.2">
      <c r="C575" s="24"/>
    </row>
    <row r="576" spans="3:3" x14ac:dyDescent="0.2">
      <c r="C576" s="24"/>
    </row>
    <row r="577" spans="3:3" x14ac:dyDescent="0.2">
      <c r="C577" s="24"/>
    </row>
    <row r="578" spans="3:3" x14ac:dyDescent="0.2">
      <c r="C578" s="24"/>
    </row>
    <row r="579" spans="3:3" x14ac:dyDescent="0.2">
      <c r="C579" s="24"/>
    </row>
    <row r="580" spans="3:3" x14ac:dyDescent="0.2">
      <c r="C580" s="24"/>
    </row>
    <row r="581" spans="3:3" x14ac:dyDescent="0.2">
      <c r="C581" s="24"/>
    </row>
    <row r="582" spans="3:3" x14ac:dyDescent="0.2">
      <c r="C582" s="24"/>
    </row>
    <row r="583" spans="3:3" x14ac:dyDescent="0.2">
      <c r="C583" s="24"/>
    </row>
    <row r="584" spans="3:3" x14ac:dyDescent="0.2">
      <c r="C584" s="24"/>
    </row>
    <row r="585" spans="3:3" x14ac:dyDescent="0.2">
      <c r="C585" s="24"/>
    </row>
    <row r="586" spans="3:3" x14ac:dyDescent="0.2">
      <c r="C586" s="24"/>
    </row>
    <row r="587" spans="3:3" x14ac:dyDescent="0.2">
      <c r="C587" s="24"/>
    </row>
    <row r="588" spans="3:3" x14ac:dyDescent="0.2">
      <c r="C588" s="24"/>
    </row>
    <row r="589" spans="3:3" x14ac:dyDescent="0.2">
      <c r="C589" s="24"/>
    </row>
    <row r="590" spans="3:3" x14ac:dyDescent="0.2">
      <c r="C590" s="24"/>
    </row>
    <row r="591" spans="3:3" x14ac:dyDescent="0.2">
      <c r="C591" s="24"/>
    </row>
    <row r="592" spans="3:3" x14ac:dyDescent="0.2">
      <c r="C592" s="24"/>
    </row>
    <row r="593" spans="3:3" x14ac:dyDescent="0.2">
      <c r="C593" s="24"/>
    </row>
    <row r="594" spans="3:3" x14ac:dyDescent="0.2">
      <c r="C594" s="24"/>
    </row>
    <row r="595" spans="3:3" x14ac:dyDescent="0.2">
      <c r="C595" s="24"/>
    </row>
    <row r="596" spans="3:3" x14ac:dyDescent="0.2">
      <c r="C596" s="24"/>
    </row>
    <row r="597" spans="3:3" x14ac:dyDescent="0.2">
      <c r="C597" s="24"/>
    </row>
    <row r="598" spans="3:3" x14ac:dyDescent="0.2">
      <c r="C598" s="24"/>
    </row>
    <row r="599" spans="3:3" x14ac:dyDescent="0.2">
      <c r="C599" s="24"/>
    </row>
    <row r="600" spans="3:3" x14ac:dyDescent="0.2">
      <c r="C600" s="24"/>
    </row>
  </sheetData>
  <autoFilter ref="A1:AC41" xr:uid="{6739FE4B-F192-4413-A5D7-C5F1F7F4CCEE}"/>
  <phoneticPr fontId="13" type="noConversion"/>
  <conditionalFormatting sqref="X1:AC1048576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Personale in servizio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Tiziana Ballesio</dc:creator>
  <cp:keywords/>
  <dc:description/>
  <cp:lastModifiedBy>Amerio Gabriele</cp:lastModifiedBy>
  <cp:revision>0</cp:revision>
  <cp:lastPrinted>2022-11-23T14:15:56Z</cp:lastPrinted>
  <dcterms:created xsi:type="dcterms:W3CDTF">1601-01-01T00:00:00Z</dcterms:created>
  <dcterms:modified xsi:type="dcterms:W3CDTF">2023-06-19T13:51:55Z</dcterms:modified>
</cp:coreProperties>
</file>